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0730" windowHeight="11700"/>
  </bookViews>
  <sheets>
    <sheet name="Cash-Flow-DATA" sheetId="1" r:id="rId1"/>
    <sheet name="OTCHET-agregirani pokazateli" sheetId="2" r:id="rId2"/>
    <sheet name="OTCHET" sheetId="3" r:id="rId3"/>
    <sheet name="NALICHNOST" sheetId="4" r:id="rId4"/>
    <sheet name="list" sheetId="5" state="hidden" r:id="rId5"/>
    <sheet name="INF" sheetId="6" state="hidden" r:id="rId6"/>
  </sheets>
  <externalReferences>
    <externalReference r:id="rId7"/>
  </externalReferences>
  <definedNames>
    <definedName name="_xlnm._FilterDatabase" localSheetId="2" hidden="1">OTCHET!$M$1:$M$619</definedName>
    <definedName name="DATE" localSheetId="3">[1]list!$B$728:$B$739</definedName>
    <definedName name="DATE">list!$B$728:$B$739</definedName>
    <definedName name="DateName" localSheetId="3">[1]list!$B$728:$C$739</definedName>
    <definedName name="DateName">list!$B$728:$C$739</definedName>
    <definedName name="EBK_DEIN" localSheetId="3">[1]list!$B$11:$B$277</definedName>
    <definedName name="EBK_DEIN">list!$B$11:$B$277</definedName>
    <definedName name="EBK_DEIN2" localSheetId="3">[1]list!$B$11:$C$277</definedName>
    <definedName name="EBK_DEIN2">list!$B$11:$C$277</definedName>
    <definedName name="OP_LIST" localSheetId="3">[1]list!$A$283:$A$319</definedName>
    <definedName name="OP_LIST">list!$A$283:$A$319</definedName>
    <definedName name="OP_LIST2" localSheetId="3">[1]list!$A$283:$B$319</definedName>
    <definedName name="OP_LIST2">list!$A$283:$B$319</definedName>
    <definedName name="PRBK" localSheetId="3">[1]list!$A$437:$B$725</definedName>
    <definedName name="PRBK">list!$A$437:$B$725</definedName>
    <definedName name="SMETKA" localSheetId="3">[1]list!$A$2:$C$7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25725" fullCalcOnLoad="1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C47" i="4"/>
  <c r="C14"/>
  <c r="B2" i="1"/>
  <c r="F2"/>
  <c r="G2"/>
  <c r="I2"/>
  <c r="L2"/>
  <c r="P2"/>
  <c r="I13"/>
  <c r="Q2"/>
  <c r="T2"/>
  <c r="Q4"/>
  <c r="L4"/>
  <c r="L6"/>
  <c r="L9" s="1"/>
  <c r="G9"/>
  <c r="P6"/>
  <c r="Q6"/>
  <c r="S6"/>
  <c r="J9"/>
  <c r="J13"/>
  <c r="P13"/>
  <c r="P23" s="1"/>
  <c r="P48" s="1"/>
  <c r="Q13"/>
  <c r="J14"/>
  <c r="P14"/>
  <c r="Q14"/>
  <c r="J15"/>
  <c r="P15"/>
  <c r="Q15"/>
  <c r="I16"/>
  <c r="J16"/>
  <c r="P16"/>
  <c r="Q16"/>
  <c r="I17"/>
  <c r="J17"/>
  <c r="P17"/>
  <c r="Q17"/>
  <c r="I18"/>
  <c r="J18"/>
  <c r="P18"/>
  <c r="Q18"/>
  <c r="I19"/>
  <c r="J19"/>
  <c r="P19"/>
  <c r="Q19"/>
  <c r="I20"/>
  <c r="J20"/>
  <c r="P20"/>
  <c r="Q20"/>
  <c r="I21"/>
  <c r="J21"/>
  <c r="P21"/>
  <c r="Q21"/>
  <c r="I22"/>
  <c r="J22"/>
  <c r="P22"/>
  <c r="Q22"/>
  <c r="J23"/>
  <c r="Q23"/>
  <c r="I25"/>
  <c r="J25"/>
  <c r="L25"/>
  <c r="P25"/>
  <c r="F25" s="1"/>
  <c r="F28" s="1"/>
  <c r="Q25"/>
  <c r="G25"/>
  <c r="I26"/>
  <c r="J26"/>
  <c r="L26"/>
  <c r="P26"/>
  <c r="F26"/>
  <c r="Q26"/>
  <c r="G26" s="1"/>
  <c r="I27"/>
  <c r="J27"/>
  <c r="L27"/>
  <c r="P27"/>
  <c r="F27"/>
  <c r="Q27"/>
  <c r="G27" s="1"/>
  <c r="N27" s="1"/>
  <c r="I28"/>
  <c r="J28"/>
  <c r="L28"/>
  <c r="P28"/>
  <c r="I35"/>
  <c r="J35"/>
  <c r="L35"/>
  <c r="P35"/>
  <c r="F35"/>
  <c r="Q35"/>
  <c r="G35"/>
  <c r="N35"/>
  <c r="I36"/>
  <c r="J36"/>
  <c r="L36"/>
  <c r="P36"/>
  <c r="F36"/>
  <c r="Q36"/>
  <c r="G36"/>
  <c r="N36"/>
  <c r="I37"/>
  <c r="J37"/>
  <c r="L37"/>
  <c r="P37"/>
  <c r="F37"/>
  <c r="Q37"/>
  <c r="G37"/>
  <c r="N37"/>
  <c r="I38"/>
  <c r="J38"/>
  <c r="L38"/>
  <c r="P38"/>
  <c r="F38"/>
  <c r="Q38"/>
  <c r="G38"/>
  <c r="N38"/>
  <c r="I40"/>
  <c r="J40"/>
  <c r="L40"/>
  <c r="P40"/>
  <c r="F40"/>
  <c r="Q40"/>
  <c r="G40"/>
  <c r="N40"/>
  <c r="I42"/>
  <c r="J42"/>
  <c r="L42"/>
  <c r="L46" s="1"/>
  <c r="P42"/>
  <c r="P46" s="1"/>
  <c r="F42"/>
  <c r="Q42"/>
  <c r="G42"/>
  <c r="I43"/>
  <c r="J43"/>
  <c r="L43"/>
  <c r="P43"/>
  <c r="F43"/>
  <c r="Q43"/>
  <c r="G43" s="1"/>
  <c r="I44"/>
  <c r="J44"/>
  <c r="L44"/>
  <c r="P44"/>
  <c r="F44"/>
  <c r="Q44"/>
  <c r="G44" s="1"/>
  <c r="N44" s="1"/>
  <c r="I45"/>
  <c r="J45"/>
  <c r="L45"/>
  <c r="P45"/>
  <c r="F45"/>
  <c r="Q45"/>
  <c r="G45" s="1"/>
  <c r="N45" s="1"/>
  <c r="I46"/>
  <c r="J46"/>
  <c r="J48"/>
  <c r="I51"/>
  <c r="I56" s="1"/>
  <c r="J51"/>
  <c r="L51"/>
  <c r="L56" s="1"/>
  <c r="I52"/>
  <c r="J52"/>
  <c r="L52"/>
  <c r="I53"/>
  <c r="J53"/>
  <c r="L53"/>
  <c r="I54"/>
  <c r="J54"/>
  <c r="L54"/>
  <c r="I55"/>
  <c r="J55"/>
  <c r="L55"/>
  <c r="J56"/>
  <c r="I58"/>
  <c r="I63" s="1"/>
  <c r="J58"/>
  <c r="J63" s="1"/>
  <c r="L58"/>
  <c r="L63" s="1"/>
  <c r="I59"/>
  <c r="J59"/>
  <c r="L59"/>
  <c r="I60"/>
  <c r="J60"/>
  <c r="L60"/>
  <c r="I61"/>
  <c r="J61"/>
  <c r="L61"/>
  <c r="I62"/>
  <c r="J62"/>
  <c r="L62"/>
  <c r="I65"/>
  <c r="I67" s="1"/>
  <c r="J65"/>
  <c r="L65"/>
  <c r="I66"/>
  <c r="J66"/>
  <c r="J67" s="1"/>
  <c r="L66"/>
  <c r="L67"/>
  <c r="I69"/>
  <c r="J69"/>
  <c r="L69"/>
  <c r="L71" s="1"/>
  <c r="I70"/>
  <c r="I71" s="1"/>
  <c r="J70"/>
  <c r="L70"/>
  <c r="J71"/>
  <c r="I73"/>
  <c r="J73"/>
  <c r="J75" s="1"/>
  <c r="L73"/>
  <c r="L75" s="1"/>
  <c r="I74"/>
  <c r="J74"/>
  <c r="L74"/>
  <c r="I75"/>
  <c r="I79"/>
  <c r="J79"/>
  <c r="J81" s="1"/>
  <c r="L79"/>
  <c r="P79"/>
  <c r="F79"/>
  <c r="Q79"/>
  <c r="Q81" s="1"/>
  <c r="G79"/>
  <c r="I80"/>
  <c r="J80"/>
  <c r="L80"/>
  <c r="P80"/>
  <c r="F80" s="1"/>
  <c r="F81" s="1"/>
  <c r="Q80"/>
  <c r="G80"/>
  <c r="N80"/>
  <c r="I81"/>
  <c r="L81"/>
  <c r="P81"/>
  <c r="I87"/>
  <c r="J87"/>
  <c r="J89" s="1"/>
  <c r="J101" s="1"/>
  <c r="L87"/>
  <c r="P87"/>
  <c r="F87"/>
  <c r="Q87"/>
  <c r="G87" s="1"/>
  <c r="G88"/>
  <c r="I88"/>
  <c r="J88"/>
  <c r="L88"/>
  <c r="N88"/>
  <c r="P88"/>
  <c r="F88" s="1"/>
  <c r="Q88"/>
  <c r="Q89" s="1"/>
  <c r="Q101" s="1"/>
  <c r="I89"/>
  <c r="I101" s="1"/>
  <c r="L89"/>
  <c r="P89"/>
  <c r="G91"/>
  <c r="I91"/>
  <c r="J91"/>
  <c r="N91" s="1"/>
  <c r="L91"/>
  <c r="P91"/>
  <c r="F91"/>
  <c r="Q91"/>
  <c r="I92"/>
  <c r="J92"/>
  <c r="L92"/>
  <c r="P92"/>
  <c r="F92"/>
  <c r="Q92"/>
  <c r="G92" s="1"/>
  <c r="I93"/>
  <c r="J93"/>
  <c r="L93"/>
  <c r="P93"/>
  <c r="F93" s="1"/>
  <c r="Q93"/>
  <c r="G93" s="1"/>
  <c r="N93" s="1"/>
  <c r="I94"/>
  <c r="J94"/>
  <c r="L94"/>
  <c r="P94"/>
  <c r="F94" s="1"/>
  <c r="Q94"/>
  <c r="G94" s="1"/>
  <c r="N94" s="1"/>
  <c r="I95"/>
  <c r="J95"/>
  <c r="L95"/>
  <c r="P95"/>
  <c r="Q95"/>
  <c r="I97"/>
  <c r="J97"/>
  <c r="L97"/>
  <c r="L99" s="1"/>
  <c r="L101" s="1"/>
  <c r="P97"/>
  <c r="F97"/>
  <c r="Q97"/>
  <c r="G97" s="1"/>
  <c r="I98"/>
  <c r="J98"/>
  <c r="L98"/>
  <c r="P98"/>
  <c r="F98" s="1"/>
  <c r="Q98"/>
  <c r="G98" s="1"/>
  <c r="N98" s="1"/>
  <c r="I99"/>
  <c r="J99"/>
  <c r="P99"/>
  <c r="Q99"/>
  <c r="P101"/>
  <c r="I104"/>
  <c r="J104"/>
  <c r="J106" s="1"/>
  <c r="L104"/>
  <c r="P104"/>
  <c r="F104" s="1"/>
  <c r="F106" s="1"/>
  <c r="Q104"/>
  <c r="G104" s="1"/>
  <c r="G105"/>
  <c r="I105"/>
  <c r="J105"/>
  <c r="L105"/>
  <c r="N105"/>
  <c r="P105"/>
  <c r="F105" s="1"/>
  <c r="Q105"/>
  <c r="I106"/>
  <c r="I120" s="1"/>
  <c r="L106"/>
  <c r="P106"/>
  <c r="P120" s="1"/>
  <c r="Q106"/>
  <c r="I108"/>
  <c r="J108"/>
  <c r="L108"/>
  <c r="P108"/>
  <c r="F108" s="1"/>
  <c r="Q108"/>
  <c r="G108" s="1"/>
  <c r="I109"/>
  <c r="J109"/>
  <c r="L109"/>
  <c r="P109"/>
  <c r="F109" s="1"/>
  <c r="Q109"/>
  <c r="G109" s="1"/>
  <c r="N109" s="1"/>
  <c r="I110"/>
  <c r="J110"/>
  <c r="L110"/>
  <c r="P110"/>
  <c r="Q110"/>
  <c r="Q120" s="1"/>
  <c r="I112"/>
  <c r="J112"/>
  <c r="J114" s="1"/>
  <c r="L112"/>
  <c r="L114" s="1"/>
  <c r="L120" s="1"/>
  <c r="P112"/>
  <c r="F112"/>
  <c r="F114" s="1"/>
  <c r="Q112"/>
  <c r="G112" s="1"/>
  <c r="I113"/>
  <c r="J113"/>
  <c r="L113"/>
  <c r="P113"/>
  <c r="F113" s="1"/>
  <c r="Q113"/>
  <c r="G113" s="1"/>
  <c r="N113" s="1"/>
  <c r="I114"/>
  <c r="P114"/>
  <c r="Q114"/>
  <c r="I116"/>
  <c r="J116"/>
  <c r="L116"/>
  <c r="P116"/>
  <c r="F116"/>
  <c r="Q116"/>
  <c r="G116" s="1"/>
  <c r="I117"/>
  <c r="J117"/>
  <c r="L117"/>
  <c r="P117"/>
  <c r="F117"/>
  <c r="Q117"/>
  <c r="G117" s="1"/>
  <c r="N117" s="1"/>
  <c r="I118"/>
  <c r="J118"/>
  <c r="L118"/>
  <c r="P118"/>
  <c r="Q118"/>
  <c r="G122"/>
  <c r="N122" s="1"/>
  <c r="I122"/>
  <c r="I127" s="1"/>
  <c r="J122"/>
  <c r="L122"/>
  <c r="L127" s="1"/>
  <c r="P122"/>
  <c r="F122" s="1"/>
  <c r="Q122"/>
  <c r="I123"/>
  <c r="J123"/>
  <c r="L123"/>
  <c r="P123"/>
  <c r="F123" s="1"/>
  <c r="Q123"/>
  <c r="G123" s="1"/>
  <c r="N123" s="1"/>
  <c r="I124"/>
  <c r="J124"/>
  <c r="L124"/>
  <c r="P124"/>
  <c r="F124" s="1"/>
  <c r="Q124"/>
  <c r="G124" s="1"/>
  <c r="N124" s="1"/>
  <c r="P125"/>
  <c r="F125" s="1"/>
  <c r="Q125"/>
  <c r="G125" s="1"/>
  <c r="N125" s="1"/>
  <c r="N126"/>
  <c r="J127"/>
  <c r="I129"/>
  <c r="J129"/>
  <c r="L129"/>
  <c r="P129"/>
  <c r="F129" s="1"/>
  <c r="Q129"/>
  <c r="G129" s="1"/>
  <c r="N129" s="1"/>
  <c r="I130"/>
  <c r="J130"/>
  <c r="L130"/>
  <c r="P130"/>
  <c r="F130" s="1"/>
  <c r="Q130"/>
  <c r="G130" s="1"/>
  <c r="N130" s="1"/>
  <c r="I131"/>
  <c r="J131"/>
  <c r="L131"/>
  <c r="L132"/>
  <c r="P131"/>
  <c r="P132" s="1"/>
  <c r="Q131"/>
  <c r="G131" s="1"/>
  <c r="I132"/>
  <c r="J132"/>
  <c r="C134"/>
  <c r="B11" i="2"/>
  <c r="F11"/>
  <c r="H11"/>
  <c r="I11"/>
  <c r="E13"/>
  <c r="F13"/>
  <c r="E15"/>
  <c r="B8" s="1"/>
  <c r="F15"/>
  <c r="E17"/>
  <c r="F17"/>
  <c r="E23"/>
  <c r="G23"/>
  <c r="F23" s="1"/>
  <c r="H23"/>
  <c r="I23"/>
  <c r="F24"/>
  <c r="E26"/>
  <c r="G26"/>
  <c r="H26"/>
  <c r="H25" s="1"/>
  <c r="H22" s="1"/>
  <c r="I26"/>
  <c r="E27"/>
  <c r="F27"/>
  <c r="G27"/>
  <c r="H27"/>
  <c r="I27"/>
  <c r="E28"/>
  <c r="G28"/>
  <c r="H28"/>
  <c r="I28"/>
  <c r="E29"/>
  <c r="G29"/>
  <c r="F29" s="1"/>
  <c r="H29"/>
  <c r="I29"/>
  <c r="E30"/>
  <c r="G30"/>
  <c r="H30"/>
  <c r="F30" s="1"/>
  <c r="I30"/>
  <c r="E31"/>
  <c r="G31"/>
  <c r="F31" s="1"/>
  <c r="H31"/>
  <c r="I31"/>
  <c r="E32"/>
  <c r="G32"/>
  <c r="F32" s="1"/>
  <c r="H32"/>
  <c r="I32"/>
  <c r="E33"/>
  <c r="G33"/>
  <c r="H33"/>
  <c r="I33"/>
  <c r="F34"/>
  <c r="F35"/>
  <c r="E36"/>
  <c r="G36"/>
  <c r="F36" s="1"/>
  <c r="H36"/>
  <c r="I36"/>
  <c r="E37"/>
  <c r="G37"/>
  <c r="H37"/>
  <c r="I37"/>
  <c r="E57"/>
  <c r="G57"/>
  <c r="H57"/>
  <c r="H56" s="1"/>
  <c r="I57"/>
  <c r="I56" s="1"/>
  <c r="E58"/>
  <c r="E56" s="1"/>
  <c r="G58"/>
  <c r="F58" s="1"/>
  <c r="H58"/>
  <c r="I58"/>
  <c r="E59"/>
  <c r="G59"/>
  <c r="F59" s="1"/>
  <c r="H59"/>
  <c r="I59"/>
  <c r="E60"/>
  <c r="G60"/>
  <c r="F60"/>
  <c r="H60"/>
  <c r="I60"/>
  <c r="F61"/>
  <c r="E62"/>
  <c r="G62"/>
  <c r="F62" s="1"/>
  <c r="H62"/>
  <c r="I62"/>
  <c r="F67"/>
  <c r="E69"/>
  <c r="G69"/>
  <c r="H69"/>
  <c r="H68" s="1"/>
  <c r="H66" s="1"/>
  <c r="I69"/>
  <c r="E70"/>
  <c r="G70"/>
  <c r="F70" s="1"/>
  <c r="H70"/>
  <c r="I70"/>
  <c r="E71"/>
  <c r="G71"/>
  <c r="H71"/>
  <c r="I71"/>
  <c r="E72"/>
  <c r="G72"/>
  <c r="H72"/>
  <c r="I72"/>
  <c r="E73"/>
  <c r="G73"/>
  <c r="F73" s="1"/>
  <c r="H73"/>
  <c r="I73"/>
  <c r="E74"/>
  <c r="G74"/>
  <c r="F74" s="1"/>
  <c r="H74"/>
  <c r="I74"/>
  <c r="E75"/>
  <c r="G75"/>
  <c r="H75"/>
  <c r="I75"/>
  <c r="E76"/>
  <c r="G76"/>
  <c r="H76"/>
  <c r="I76"/>
  <c r="E78"/>
  <c r="F78"/>
  <c r="G78"/>
  <c r="G77" s="1"/>
  <c r="G66" s="1"/>
  <c r="H78"/>
  <c r="I78"/>
  <c r="E79"/>
  <c r="G79"/>
  <c r="F79" s="1"/>
  <c r="H79"/>
  <c r="I79"/>
  <c r="E80"/>
  <c r="G80"/>
  <c r="H80"/>
  <c r="F80" s="1"/>
  <c r="I80"/>
  <c r="F81"/>
  <c r="E82"/>
  <c r="F82"/>
  <c r="G82"/>
  <c r="H82"/>
  <c r="I82"/>
  <c r="E83"/>
  <c r="G83"/>
  <c r="H83"/>
  <c r="I83"/>
  <c r="E84"/>
  <c r="G84"/>
  <c r="H84"/>
  <c r="I84"/>
  <c r="E85"/>
  <c r="G85"/>
  <c r="F85" s="1"/>
  <c r="H85"/>
  <c r="I85"/>
  <c r="E87"/>
  <c r="E86" s="1"/>
  <c r="G87"/>
  <c r="G86"/>
  <c r="H87"/>
  <c r="I87"/>
  <c r="E88"/>
  <c r="G88"/>
  <c r="H88"/>
  <c r="I88"/>
  <c r="I86" s="1"/>
  <c r="E89"/>
  <c r="G89"/>
  <c r="F89" s="1"/>
  <c r="H89"/>
  <c r="I89"/>
  <c r="E90"/>
  <c r="G90"/>
  <c r="F90" s="1"/>
  <c r="H90"/>
  <c r="I90"/>
  <c r="E91"/>
  <c r="G91"/>
  <c r="F91"/>
  <c r="H91"/>
  <c r="I91"/>
  <c r="E92"/>
  <c r="G92"/>
  <c r="F92" s="1"/>
  <c r="H92"/>
  <c r="I92"/>
  <c r="E93"/>
  <c r="G93"/>
  <c r="F93" s="1"/>
  <c r="H93"/>
  <c r="I93"/>
  <c r="E94"/>
  <c r="G94"/>
  <c r="F94" s="1"/>
  <c r="H94"/>
  <c r="I94"/>
  <c r="E95"/>
  <c r="G95"/>
  <c r="H95"/>
  <c r="I95"/>
  <c r="E96"/>
  <c r="G96"/>
  <c r="H96"/>
  <c r="I96"/>
  <c r="B107"/>
  <c r="G107"/>
  <c r="H107"/>
  <c r="E110"/>
  <c r="E114"/>
  <c r="I114"/>
  <c r="B7" i="3"/>
  <c r="E9"/>
  <c r="F10"/>
  <c r="B12"/>
  <c r="B13" i="2"/>
  <c r="F15" i="3"/>
  <c r="B16"/>
  <c r="E19"/>
  <c r="I19"/>
  <c r="E22"/>
  <c r="F22"/>
  <c r="G22"/>
  <c r="H22"/>
  <c r="I22"/>
  <c r="J22"/>
  <c r="K22"/>
  <c r="L22"/>
  <c r="M22"/>
  <c r="E23"/>
  <c r="L23"/>
  <c r="M23"/>
  <c r="E24"/>
  <c r="L24"/>
  <c r="M24"/>
  <c r="E25"/>
  <c r="L25"/>
  <c r="M25"/>
  <c r="E26"/>
  <c r="L26"/>
  <c r="M26"/>
  <c r="E27"/>
  <c r="L27"/>
  <c r="M27"/>
  <c r="E28"/>
  <c r="F28"/>
  <c r="G28"/>
  <c r="H28"/>
  <c r="I28"/>
  <c r="J28"/>
  <c r="K28"/>
  <c r="L28"/>
  <c r="M28"/>
  <c r="E29"/>
  <c r="L29"/>
  <c r="M29"/>
  <c r="E30"/>
  <c r="L30"/>
  <c r="M30"/>
  <c r="E31"/>
  <c r="L31"/>
  <c r="M31"/>
  <c r="E32"/>
  <c r="L32"/>
  <c r="M32"/>
  <c r="E33"/>
  <c r="F33"/>
  <c r="G33"/>
  <c r="H33"/>
  <c r="I33"/>
  <c r="J33"/>
  <c r="K33"/>
  <c r="L33"/>
  <c r="M33"/>
  <c r="E34"/>
  <c r="L34"/>
  <c r="M34"/>
  <c r="E35"/>
  <c r="L35"/>
  <c r="M35"/>
  <c r="E36"/>
  <c r="L36"/>
  <c r="M36"/>
  <c r="E37"/>
  <c r="L37"/>
  <c r="M37"/>
  <c r="E38"/>
  <c r="L38"/>
  <c r="M38"/>
  <c r="E39"/>
  <c r="F39"/>
  <c r="G39"/>
  <c r="H39"/>
  <c r="I39"/>
  <c r="J39"/>
  <c r="K39"/>
  <c r="L39"/>
  <c r="M39"/>
  <c r="E40"/>
  <c r="L40"/>
  <c r="M40"/>
  <c r="E41"/>
  <c r="L41"/>
  <c r="M41"/>
  <c r="E42"/>
  <c r="L42"/>
  <c r="M42"/>
  <c r="E43"/>
  <c r="L43"/>
  <c r="M43"/>
  <c r="E44"/>
  <c r="L44"/>
  <c r="M44"/>
  <c r="E45"/>
  <c r="L45"/>
  <c r="M45"/>
  <c r="E46"/>
  <c r="L46"/>
  <c r="M46"/>
  <c r="E47"/>
  <c r="F47"/>
  <c r="G47"/>
  <c r="H47"/>
  <c r="I47"/>
  <c r="J47"/>
  <c r="K47"/>
  <c r="L47"/>
  <c r="M47"/>
  <c r="E48"/>
  <c r="L48"/>
  <c r="M48"/>
  <c r="E49"/>
  <c r="L49"/>
  <c r="M49"/>
  <c r="E50"/>
  <c r="L50"/>
  <c r="M50"/>
  <c r="E51"/>
  <c r="L51"/>
  <c r="M51"/>
  <c r="E52"/>
  <c r="F52"/>
  <c r="G52"/>
  <c r="H52"/>
  <c r="I52"/>
  <c r="J52"/>
  <c r="K52"/>
  <c r="L52"/>
  <c r="M52"/>
  <c r="E53"/>
  <c r="L53"/>
  <c r="M53"/>
  <c r="E54"/>
  <c r="L54"/>
  <c r="M54"/>
  <c r="E55"/>
  <c r="L55"/>
  <c r="M55"/>
  <c r="E56"/>
  <c r="L56"/>
  <c r="M56"/>
  <c r="E57"/>
  <c r="L57"/>
  <c r="M57"/>
  <c r="E58"/>
  <c r="F58"/>
  <c r="G58"/>
  <c r="H58"/>
  <c r="I58"/>
  <c r="J58"/>
  <c r="K58"/>
  <c r="L58"/>
  <c r="M58"/>
  <c r="E59"/>
  <c r="L59"/>
  <c r="M59"/>
  <c r="E60"/>
  <c r="L60"/>
  <c r="M60"/>
  <c r="E61"/>
  <c r="F61"/>
  <c r="G61"/>
  <c r="H61"/>
  <c r="I61"/>
  <c r="J61"/>
  <c r="K61"/>
  <c r="L61"/>
  <c r="M61"/>
  <c r="E62"/>
  <c r="L62"/>
  <c r="M62"/>
  <c r="E63"/>
  <c r="L63"/>
  <c r="M63"/>
  <c r="E64"/>
  <c r="L64"/>
  <c r="M64"/>
  <c r="E65"/>
  <c r="F65"/>
  <c r="G65"/>
  <c r="H65"/>
  <c r="I65"/>
  <c r="J65"/>
  <c r="K65"/>
  <c r="L65"/>
  <c r="M65"/>
  <c r="E66"/>
  <c r="L66"/>
  <c r="M66"/>
  <c r="E67"/>
  <c r="L67"/>
  <c r="M67"/>
  <c r="E68"/>
  <c r="L68"/>
  <c r="M68"/>
  <c r="E69"/>
  <c r="L69"/>
  <c r="M69"/>
  <c r="E70"/>
  <c r="L70"/>
  <c r="M70"/>
  <c r="E71"/>
  <c r="L71"/>
  <c r="M71"/>
  <c r="E72"/>
  <c r="L72"/>
  <c r="M72"/>
  <c r="E73"/>
  <c r="L73"/>
  <c r="M73"/>
  <c r="E74"/>
  <c r="F74"/>
  <c r="G74"/>
  <c r="H74"/>
  <c r="I74"/>
  <c r="J74"/>
  <c r="K74"/>
  <c r="L74"/>
  <c r="M74"/>
  <c r="E75"/>
  <c r="L75"/>
  <c r="M75"/>
  <c r="E76"/>
  <c r="L76"/>
  <c r="M76"/>
  <c r="E77"/>
  <c r="L77"/>
  <c r="M77"/>
  <c r="E78"/>
  <c r="L78"/>
  <c r="M78"/>
  <c r="E79"/>
  <c r="L79"/>
  <c r="M79"/>
  <c r="E80"/>
  <c r="L80"/>
  <c r="M80"/>
  <c r="E81"/>
  <c r="L81"/>
  <c r="M81"/>
  <c r="E82"/>
  <c r="L82"/>
  <c r="M82"/>
  <c r="E83"/>
  <c r="L83"/>
  <c r="M83"/>
  <c r="E84"/>
  <c r="L84"/>
  <c r="M84"/>
  <c r="E85"/>
  <c r="L85"/>
  <c r="M85"/>
  <c r="E86"/>
  <c r="L86"/>
  <c r="M86"/>
  <c r="E87"/>
  <c r="L87"/>
  <c r="M87"/>
  <c r="E88"/>
  <c r="L88"/>
  <c r="M88"/>
  <c r="E89"/>
  <c r="L89"/>
  <c r="M89"/>
  <c r="E90"/>
  <c r="F90"/>
  <c r="G90"/>
  <c r="H90"/>
  <c r="I90"/>
  <c r="J90"/>
  <c r="K90"/>
  <c r="L90"/>
  <c r="M90"/>
  <c r="E91"/>
  <c r="L91"/>
  <c r="M91"/>
  <c r="E92"/>
  <c r="L92"/>
  <c r="M92"/>
  <c r="E93"/>
  <c r="L93"/>
  <c r="M93"/>
  <c r="E94"/>
  <c r="F94"/>
  <c r="G94"/>
  <c r="H94"/>
  <c r="I94"/>
  <c r="J94"/>
  <c r="K94"/>
  <c r="L94"/>
  <c r="M94"/>
  <c r="E95"/>
  <c r="L95"/>
  <c r="M95"/>
  <c r="E96"/>
  <c r="L96"/>
  <c r="M96"/>
  <c r="E97"/>
  <c r="L97"/>
  <c r="M97"/>
  <c r="E98"/>
  <c r="L98"/>
  <c r="M98"/>
  <c r="E99"/>
  <c r="L99"/>
  <c r="M99"/>
  <c r="E100"/>
  <c r="L100"/>
  <c r="M100"/>
  <c r="E101"/>
  <c r="L101"/>
  <c r="M101"/>
  <c r="E102"/>
  <c r="L102"/>
  <c r="M102"/>
  <c r="E103"/>
  <c r="L103"/>
  <c r="M103"/>
  <c r="E104"/>
  <c r="L104"/>
  <c r="M104"/>
  <c r="E105"/>
  <c r="L105"/>
  <c r="M105"/>
  <c r="E106"/>
  <c r="F106"/>
  <c r="G106"/>
  <c r="H106"/>
  <c r="I106"/>
  <c r="J106"/>
  <c r="K106"/>
  <c r="L106"/>
  <c r="M106"/>
  <c r="E107"/>
  <c r="L107"/>
  <c r="M107"/>
  <c r="E108"/>
  <c r="L108"/>
  <c r="M108"/>
  <c r="E109"/>
  <c r="L109"/>
  <c r="M109"/>
  <c r="E110"/>
  <c r="F110"/>
  <c r="G110"/>
  <c r="H110"/>
  <c r="I110"/>
  <c r="J110"/>
  <c r="K110"/>
  <c r="L110"/>
  <c r="M110"/>
  <c r="E111"/>
  <c r="L111"/>
  <c r="M111"/>
  <c r="E112"/>
  <c r="L112"/>
  <c r="M112"/>
  <c r="E113"/>
  <c r="L113"/>
  <c r="M113"/>
  <c r="E114"/>
  <c r="L114"/>
  <c r="M114"/>
  <c r="E115"/>
  <c r="L115"/>
  <c r="M115"/>
  <c r="E116"/>
  <c r="L116"/>
  <c r="M116"/>
  <c r="E117"/>
  <c r="L117"/>
  <c r="M117"/>
  <c r="E118"/>
  <c r="L118"/>
  <c r="M118"/>
  <c r="E119"/>
  <c r="F119"/>
  <c r="G119"/>
  <c r="H119"/>
  <c r="I119"/>
  <c r="J119"/>
  <c r="K119"/>
  <c r="L119"/>
  <c r="M119"/>
  <c r="E120"/>
  <c r="L120"/>
  <c r="M120"/>
  <c r="E121"/>
  <c r="L121"/>
  <c r="M121"/>
  <c r="E122"/>
  <c r="L122"/>
  <c r="M122"/>
  <c r="E123"/>
  <c r="F123"/>
  <c r="G123"/>
  <c r="H123"/>
  <c r="I123"/>
  <c r="J123"/>
  <c r="K123"/>
  <c r="L123"/>
  <c r="M123"/>
  <c r="E124"/>
  <c r="L124"/>
  <c r="M124"/>
  <c r="E125"/>
  <c r="L125"/>
  <c r="M125"/>
  <c r="E126"/>
  <c r="L126"/>
  <c r="M126"/>
  <c r="E127"/>
  <c r="L127"/>
  <c r="M127"/>
  <c r="E128"/>
  <c r="L128"/>
  <c r="M128"/>
  <c r="E129"/>
  <c r="L129"/>
  <c r="M129"/>
  <c r="E130"/>
  <c r="L130"/>
  <c r="M130"/>
  <c r="E131"/>
  <c r="L131"/>
  <c r="M131"/>
  <c r="E132"/>
  <c r="L132"/>
  <c r="M132"/>
  <c r="E133"/>
  <c r="L133"/>
  <c r="M133"/>
  <c r="E134"/>
  <c r="L134"/>
  <c r="M134"/>
  <c r="E135"/>
  <c r="L135"/>
  <c r="M135"/>
  <c r="E136"/>
  <c r="L136"/>
  <c r="M136"/>
  <c r="E137"/>
  <c r="F137"/>
  <c r="G137"/>
  <c r="H137"/>
  <c r="I137"/>
  <c r="J137"/>
  <c r="K137"/>
  <c r="L137"/>
  <c r="M137"/>
  <c r="E138"/>
  <c r="L138"/>
  <c r="M138"/>
  <c r="E139"/>
  <c r="L139"/>
  <c r="M139"/>
  <c r="E140"/>
  <c r="F140"/>
  <c r="G140"/>
  <c r="H140"/>
  <c r="I140"/>
  <c r="J140"/>
  <c r="K140"/>
  <c r="L140"/>
  <c r="M140"/>
  <c r="E141"/>
  <c r="L141"/>
  <c r="M141"/>
  <c r="E142"/>
  <c r="L142"/>
  <c r="M142"/>
  <c r="E143"/>
  <c r="L143"/>
  <c r="M143"/>
  <c r="E144"/>
  <c r="L144"/>
  <c r="M144"/>
  <c r="E145"/>
  <c r="L145"/>
  <c r="M145"/>
  <c r="E146"/>
  <c r="L146"/>
  <c r="M146"/>
  <c r="E147"/>
  <c r="L147"/>
  <c r="M147"/>
  <c r="E148"/>
  <c r="L148"/>
  <c r="M148"/>
  <c r="E149"/>
  <c r="F149"/>
  <c r="G149"/>
  <c r="H149"/>
  <c r="I149"/>
  <c r="J149"/>
  <c r="K149"/>
  <c r="L149"/>
  <c r="M149"/>
  <c r="E150"/>
  <c r="L150"/>
  <c r="M150"/>
  <c r="E151"/>
  <c r="L151"/>
  <c r="M151"/>
  <c r="E152"/>
  <c r="L152"/>
  <c r="M152"/>
  <c r="E153"/>
  <c r="L153"/>
  <c r="M153"/>
  <c r="E154"/>
  <c r="L154"/>
  <c r="M154"/>
  <c r="E155"/>
  <c r="L155"/>
  <c r="M155"/>
  <c r="E156"/>
  <c r="L156"/>
  <c r="M156"/>
  <c r="E157"/>
  <c r="L157"/>
  <c r="M157"/>
  <c r="E158"/>
  <c r="F158"/>
  <c r="G158"/>
  <c r="H158"/>
  <c r="I158"/>
  <c r="J158"/>
  <c r="K158"/>
  <c r="L158"/>
  <c r="M158"/>
  <c r="E159"/>
  <c r="L159"/>
  <c r="M159"/>
  <c r="E160"/>
  <c r="L160"/>
  <c r="M160"/>
  <c r="E161"/>
  <c r="L161"/>
  <c r="M161"/>
  <c r="E162"/>
  <c r="L162"/>
  <c r="M162"/>
  <c r="E163"/>
  <c r="L163"/>
  <c r="M163"/>
  <c r="E164"/>
  <c r="L164"/>
  <c r="M164"/>
  <c r="E165"/>
  <c r="L165"/>
  <c r="M165"/>
  <c r="E166"/>
  <c r="L166"/>
  <c r="M166"/>
  <c r="E167"/>
  <c r="F167"/>
  <c r="G167"/>
  <c r="H167"/>
  <c r="I167"/>
  <c r="J167"/>
  <c r="K167"/>
  <c r="L167"/>
  <c r="B174"/>
  <c r="B176"/>
  <c r="E176"/>
  <c r="F176"/>
  <c r="B177"/>
  <c r="B179"/>
  <c r="F179"/>
  <c r="B180"/>
  <c r="E181"/>
  <c r="F181"/>
  <c r="H182"/>
  <c r="L182"/>
  <c r="E183"/>
  <c r="I183"/>
  <c r="E184"/>
  <c r="F184"/>
  <c r="G184"/>
  <c r="H184"/>
  <c r="I184"/>
  <c r="J184"/>
  <c r="K184"/>
  <c r="L184"/>
  <c r="E185"/>
  <c r="F185"/>
  <c r="G185"/>
  <c r="H185"/>
  <c r="I185"/>
  <c r="J185"/>
  <c r="K185"/>
  <c r="L185"/>
  <c r="M301"/>
  <c r="M302"/>
  <c r="M303"/>
  <c r="B351"/>
  <c r="B353"/>
  <c r="E353"/>
  <c r="F353"/>
  <c r="B354"/>
  <c r="B356"/>
  <c r="F356"/>
  <c r="B357"/>
  <c r="E358"/>
  <c r="F358"/>
  <c r="H359"/>
  <c r="L359"/>
  <c r="E360"/>
  <c r="I360"/>
  <c r="E361"/>
  <c r="F361"/>
  <c r="G361"/>
  <c r="H361"/>
  <c r="I361"/>
  <c r="J361"/>
  <c r="K361"/>
  <c r="L361"/>
  <c r="E362"/>
  <c r="F362"/>
  <c r="G362"/>
  <c r="H362"/>
  <c r="I362"/>
  <c r="J362"/>
  <c r="K362"/>
  <c r="L362"/>
  <c r="E364"/>
  <c r="F364"/>
  <c r="G364"/>
  <c r="H364"/>
  <c r="I364"/>
  <c r="J364"/>
  <c r="K364"/>
  <c r="L364"/>
  <c r="M364"/>
  <c r="E365"/>
  <c r="L365"/>
  <c r="M365"/>
  <c r="E366"/>
  <c r="L366"/>
  <c r="M366"/>
  <c r="E367"/>
  <c r="L367"/>
  <c r="M367"/>
  <c r="E368"/>
  <c r="L368"/>
  <c r="M368"/>
  <c r="E369"/>
  <c r="L369"/>
  <c r="M369"/>
  <c r="E370"/>
  <c r="L370"/>
  <c r="M370"/>
  <c r="E371"/>
  <c r="L371"/>
  <c r="M371"/>
  <c r="E372"/>
  <c r="L372"/>
  <c r="M372"/>
  <c r="E373"/>
  <c r="L373"/>
  <c r="M373"/>
  <c r="E374"/>
  <c r="L374"/>
  <c r="M374"/>
  <c r="E375"/>
  <c r="L375"/>
  <c r="M375"/>
  <c r="E376"/>
  <c r="L376"/>
  <c r="M376"/>
  <c r="E377"/>
  <c r="L377"/>
  <c r="M377"/>
  <c r="E378"/>
  <c r="F378"/>
  <c r="G378"/>
  <c r="H378"/>
  <c r="I378"/>
  <c r="J378"/>
  <c r="K378"/>
  <c r="L378"/>
  <c r="M378"/>
  <c r="E379"/>
  <c r="L379"/>
  <c r="M379"/>
  <c r="E380"/>
  <c r="L380"/>
  <c r="M380"/>
  <c r="E381"/>
  <c r="L381"/>
  <c r="M381"/>
  <c r="E382"/>
  <c r="L382"/>
  <c r="M382"/>
  <c r="E383"/>
  <c r="L383"/>
  <c r="M383"/>
  <c r="E384"/>
  <c r="L384"/>
  <c r="M384"/>
  <c r="E385"/>
  <c r="L385"/>
  <c r="M385"/>
  <c r="E386"/>
  <c r="F386"/>
  <c r="G386"/>
  <c r="H386"/>
  <c r="I386"/>
  <c r="J386"/>
  <c r="K386"/>
  <c r="L386"/>
  <c r="M386"/>
  <c r="E387"/>
  <c r="L387"/>
  <c r="M387"/>
  <c r="E388"/>
  <c r="L388"/>
  <c r="M388"/>
  <c r="E389"/>
  <c r="L389"/>
  <c r="M389"/>
  <c r="E390"/>
  <c r="L390"/>
  <c r="M390"/>
  <c r="E391"/>
  <c r="F391"/>
  <c r="G391"/>
  <c r="H391"/>
  <c r="I391"/>
  <c r="J391"/>
  <c r="K391"/>
  <c r="L391"/>
  <c r="M391"/>
  <c r="E392"/>
  <c r="L392"/>
  <c r="M392"/>
  <c r="E393"/>
  <c r="L393"/>
  <c r="M393"/>
  <c r="E394"/>
  <c r="F394"/>
  <c r="G394"/>
  <c r="H394"/>
  <c r="I394"/>
  <c r="J394"/>
  <c r="K394"/>
  <c r="L394"/>
  <c r="M394"/>
  <c r="E395"/>
  <c r="L395"/>
  <c r="M395"/>
  <c r="E396"/>
  <c r="L396"/>
  <c r="M396"/>
  <c r="E397"/>
  <c r="L397"/>
  <c r="M397"/>
  <c r="E398"/>
  <c r="L398"/>
  <c r="M398"/>
  <c r="E399"/>
  <c r="F399"/>
  <c r="G399"/>
  <c r="H399"/>
  <c r="I399"/>
  <c r="J399"/>
  <c r="K399"/>
  <c r="L399"/>
  <c r="M399"/>
  <c r="E400"/>
  <c r="L400"/>
  <c r="M400"/>
  <c r="E401"/>
  <c r="L401"/>
  <c r="M401"/>
  <c r="E402"/>
  <c r="F402"/>
  <c r="G402"/>
  <c r="H402"/>
  <c r="I402"/>
  <c r="J402"/>
  <c r="K402"/>
  <c r="L402"/>
  <c r="M402"/>
  <c r="E403"/>
  <c r="L403"/>
  <c r="M403"/>
  <c r="E404"/>
  <c r="L404"/>
  <c r="M404"/>
  <c r="E405"/>
  <c r="F405"/>
  <c r="G405"/>
  <c r="H405"/>
  <c r="I405"/>
  <c r="J405"/>
  <c r="K405"/>
  <c r="L405"/>
  <c r="M405"/>
  <c r="E406"/>
  <c r="L406"/>
  <c r="M406"/>
  <c r="E407"/>
  <c r="L407"/>
  <c r="M407"/>
  <c r="E408"/>
  <c r="L408"/>
  <c r="M408"/>
  <c r="E409"/>
  <c r="F409"/>
  <c r="G409"/>
  <c r="H409"/>
  <c r="I409"/>
  <c r="J409"/>
  <c r="K409"/>
  <c r="L409"/>
  <c r="M409"/>
  <c r="E410"/>
  <c r="L410"/>
  <c r="M410"/>
  <c r="E411"/>
  <c r="L411"/>
  <c r="M411"/>
  <c r="E412"/>
  <c r="F412"/>
  <c r="G412"/>
  <c r="H412"/>
  <c r="I412"/>
  <c r="J412"/>
  <c r="K412"/>
  <c r="L412"/>
  <c r="M412"/>
  <c r="E413"/>
  <c r="L413"/>
  <c r="M413"/>
  <c r="E414"/>
  <c r="L414"/>
  <c r="M414"/>
  <c r="E415"/>
  <c r="F415"/>
  <c r="G415"/>
  <c r="H415"/>
  <c r="I415"/>
  <c r="J415"/>
  <c r="K415"/>
  <c r="L415"/>
  <c r="M415"/>
  <c r="E416"/>
  <c r="L416"/>
  <c r="M416"/>
  <c r="E417"/>
  <c r="L417"/>
  <c r="M417"/>
  <c r="E418"/>
  <c r="L418"/>
  <c r="M418"/>
  <c r="E419"/>
  <c r="L419"/>
  <c r="M419"/>
  <c r="E420"/>
  <c r="L420"/>
  <c r="M420"/>
  <c r="E421"/>
  <c r="L421"/>
  <c r="M421"/>
  <c r="E422"/>
  <c r="F422"/>
  <c r="G422"/>
  <c r="H422"/>
  <c r="I422"/>
  <c r="J422"/>
  <c r="K422"/>
  <c r="L422"/>
  <c r="M422"/>
  <c r="M423"/>
  <c r="M424"/>
  <c r="E425"/>
  <c r="L425"/>
  <c r="M425"/>
  <c r="E426"/>
  <c r="L426"/>
  <c r="M426"/>
  <c r="E427"/>
  <c r="L427"/>
  <c r="M427"/>
  <c r="E428"/>
  <c r="L428"/>
  <c r="M428"/>
  <c r="E429"/>
  <c r="F429"/>
  <c r="G429"/>
  <c r="H429"/>
  <c r="I429"/>
  <c r="J429"/>
  <c r="K429"/>
  <c r="L429"/>
  <c r="M429"/>
  <c r="E430"/>
  <c r="L430"/>
  <c r="M430"/>
  <c r="E431"/>
  <c r="L431"/>
  <c r="M431"/>
  <c r="E432"/>
  <c r="F432"/>
  <c r="G432"/>
  <c r="H432"/>
  <c r="I432"/>
  <c r="J432"/>
  <c r="K432"/>
  <c r="L432"/>
  <c r="B436"/>
  <c r="B438"/>
  <c r="E438"/>
  <c r="F438"/>
  <c r="B439"/>
  <c r="B441"/>
  <c r="F441"/>
  <c r="B442"/>
  <c r="E443"/>
  <c r="F443"/>
  <c r="H444"/>
  <c r="L444"/>
  <c r="E445"/>
  <c r="I445"/>
  <c r="E446"/>
  <c r="F446"/>
  <c r="G446"/>
  <c r="H446"/>
  <c r="I446"/>
  <c r="J446"/>
  <c r="K446"/>
  <c r="L446"/>
  <c r="E447"/>
  <c r="F447"/>
  <c r="G447"/>
  <c r="H447"/>
  <c r="I447"/>
  <c r="J447"/>
  <c r="K447"/>
  <c r="L447"/>
  <c r="E449"/>
  <c r="F449"/>
  <c r="G449"/>
  <c r="H449"/>
  <c r="I449"/>
  <c r="J449"/>
  <c r="K449"/>
  <c r="L449"/>
  <c r="B452"/>
  <c r="B454"/>
  <c r="E454"/>
  <c r="F454"/>
  <c r="B455"/>
  <c r="B457"/>
  <c r="F457"/>
  <c r="E459"/>
  <c r="F459"/>
  <c r="H460"/>
  <c r="L460"/>
  <c r="E461"/>
  <c r="I461"/>
  <c r="E462"/>
  <c r="F462"/>
  <c r="G462"/>
  <c r="H462"/>
  <c r="I462"/>
  <c r="J462"/>
  <c r="K462"/>
  <c r="L462"/>
  <c r="E463"/>
  <c r="F463"/>
  <c r="G463"/>
  <c r="H463"/>
  <c r="I463"/>
  <c r="J463"/>
  <c r="K463"/>
  <c r="L463"/>
  <c r="E464"/>
  <c r="F464"/>
  <c r="G464"/>
  <c r="H464"/>
  <c r="I464"/>
  <c r="J464"/>
  <c r="K464"/>
  <c r="L464"/>
  <c r="M464"/>
  <c r="E465"/>
  <c r="L465"/>
  <c r="M465"/>
  <c r="E466"/>
  <c r="L466"/>
  <c r="M466"/>
  <c r="E467"/>
  <c r="L467"/>
  <c r="M467"/>
  <c r="E468"/>
  <c r="F468"/>
  <c r="G468"/>
  <c r="H468"/>
  <c r="I468"/>
  <c r="J468"/>
  <c r="K468"/>
  <c r="L468"/>
  <c r="M468"/>
  <c r="E469"/>
  <c r="L469"/>
  <c r="M469"/>
  <c r="E470"/>
  <c r="L470"/>
  <c r="M470"/>
  <c r="E471"/>
  <c r="F471"/>
  <c r="G471"/>
  <c r="H471"/>
  <c r="I471"/>
  <c r="J471"/>
  <c r="K471"/>
  <c r="L471"/>
  <c r="M471"/>
  <c r="E472"/>
  <c r="L472"/>
  <c r="M472"/>
  <c r="E473"/>
  <c r="L473"/>
  <c r="M473"/>
  <c r="E474"/>
  <c r="F474"/>
  <c r="G474"/>
  <c r="H474"/>
  <c r="I474"/>
  <c r="J474"/>
  <c r="K474"/>
  <c r="L474"/>
  <c r="M474"/>
  <c r="E475"/>
  <c r="L475"/>
  <c r="M475"/>
  <c r="E476"/>
  <c r="L476"/>
  <c r="M476"/>
  <c r="E477"/>
  <c r="L477"/>
  <c r="M477"/>
  <c r="E478"/>
  <c r="L478"/>
  <c r="M478"/>
  <c r="E479"/>
  <c r="L479"/>
  <c r="M479"/>
  <c r="E480"/>
  <c r="L480"/>
  <c r="M480"/>
  <c r="E481"/>
  <c r="F481"/>
  <c r="G481"/>
  <c r="H481"/>
  <c r="I481"/>
  <c r="J481"/>
  <c r="K481"/>
  <c r="L481"/>
  <c r="M481"/>
  <c r="E482"/>
  <c r="L482"/>
  <c r="M482"/>
  <c r="E483"/>
  <c r="L483"/>
  <c r="M483"/>
  <c r="E484"/>
  <c r="F484"/>
  <c r="G484"/>
  <c r="H484"/>
  <c r="I484"/>
  <c r="J484"/>
  <c r="K484"/>
  <c r="L484"/>
  <c r="M484"/>
  <c r="E485"/>
  <c r="L485"/>
  <c r="M485"/>
  <c r="E486"/>
  <c r="L486"/>
  <c r="M486"/>
  <c r="E487"/>
  <c r="L487"/>
  <c r="M487"/>
  <c r="E488"/>
  <c r="L488"/>
  <c r="M488"/>
  <c r="E489"/>
  <c r="L489"/>
  <c r="M489"/>
  <c r="E490"/>
  <c r="L490"/>
  <c r="M490"/>
  <c r="E491"/>
  <c r="L491"/>
  <c r="M491"/>
  <c r="E492"/>
  <c r="L492"/>
  <c r="M492"/>
  <c r="E493"/>
  <c r="L493"/>
  <c r="M493"/>
  <c r="E494"/>
  <c r="L494"/>
  <c r="M494"/>
  <c r="E495"/>
  <c r="L495"/>
  <c r="M495"/>
  <c r="E496"/>
  <c r="L496"/>
  <c r="M496"/>
  <c r="E497"/>
  <c r="L497"/>
  <c r="M497"/>
  <c r="E498"/>
  <c r="L498"/>
  <c r="M498"/>
  <c r="E499"/>
  <c r="L499"/>
  <c r="M499"/>
  <c r="E500"/>
  <c r="F500"/>
  <c r="G500"/>
  <c r="H500"/>
  <c r="I500"/>
  <c r="J500"/>
  <c r="K500"/>
  <c r="L500"/>
  <c r="M500"/>
  <c r="E501"/>
  <c r="L501"/>
  <c r="M501"/>
  <c r="E502"/>
  <c r="L502"/>
  <c r="M502"/>
  <c r="E503"/>
  <c r="L503"/>
  <c r="M503"/>
  <c r="E504"/>
  <c r="L504"/>
  <c r="M504"/>
  <c r="E505"/>
  <c r="L505"/>
  <c r="M505"/>
  <c r="E506"/>
  <c r="F506"/>
  <c r="G506"/>
  <c r="H506"/>
  <c r="I506"/>
  <c r="J506"/>
  <c r="K506"/>
  <c r="L506"/>
  <c r="M506"/>
  <c r="E507"/>
  <c r="L507"/>
  <c r="M507"/>
  <c r="E508"/>
  <c r="L508"/>
  <c r="M508"/>
  <c r="E509"/>
  <c r="L509"/>
  <c r="M509"/>
  <c r="E510"/>
  <c r="L510"/>
  <c r="M510"/>
  <c r="E511"/>
  <c r="L511"/>
  <c r="M511"/>
  <c r="E512"/>
  <c r="L512"/>
  <c r="M512"/>
  <c r="E513"/>
  <c r="L513"/>
  <c r="M513"/>
  <c r="E514"/>
  <c r="L514"/>
  <c r="M514"/>
  <c r="E515"/>
  <c r="F515"/>
  <c r="G515"/>
  <c r="H515"/>
  <c r="I515"/>
  <c r="J515"/>
  <c r="K515"/>
  <c r="L515"/>
  <c r="M515"/>
  <c r="E516"/>
  <c r="L516"/>
  <c r="M516"/>
  <c r="E517"/>
  <c r="L517"/>
  <c r="M517"/>
  <c r="E518"/>
  <c r="L518"/>
  <c r="M518"/>
  <c r="E519"/>
  <c r="F519"/>
  <c r="G519"/>
  <c r="H519"/>
  <c r="I519"/>
  <c r="J519"/>
  <c r="K519"/>
  <c r="L519"/>
  <c r="M519"/>
  <c r="E520"/>
  <c r="L520"/>
  <c r="M520"/>
  <c r="E521"/>
  <c r="L521"/>
  <c r="M521"/>
  <c r="E522"/>
  <c r="L522"/>
  <c r="M522"/>
  <c r="E523"/>
  <c r="L523"/>
  <c r="M523"/>
  <c r="E524"/>
  <c r="F524"/>
  <c r="G524"/>
  <c r="H524"/>
  <c r="I524"/>
  <c r="J524"/>
  <c r="K524"/>
  <c r="L524"/>
  <c r="M524"/>
  <c r="E525"/>
  <c r="L525"/>
  <c r="M525"/>
  <c r="E526"/>
  <c r="L526"/>
  <c r="M526"/>
  <c r="E527"/>
  <c r="F527"/>
  <c r="G527"/>
  <c r="H527"/>
  <c r="I527"/>
  <c r="J527"/>
  <c r="K527"/>
  <c r="L527"/>
  <c r="M527"/>
  <c r="E528"/>
  <c r="L528"/>
  <c r="M528"/>
  <c r="E529"/>
  <c r="L529"/>
  <c r="M529"/>
  <c r="E530"/>
  <c r="L530"/>
  <c r="M530"/>
  <c r="E531"/>
  <c r="L531"/>
  <c r="M531"/>
  <c r="E532"/>
  <c r="L532"/>
  <c r="M532"/>
  <c r="E533"/>
  <c r="L533"/>
  <c r="M533"/>
  <c r="E534"/>
  <c r="F534"/>
  <c r="G534"/>
  <c r="H534"/>
  <c r="I534"/>
  <c r="J534"/>
  <c r="K534"/>
  <c r="L534"/>
  <c r="M534"/>
  <c r="E535"/>
  <c r="L535"/>
  <c r="M535"/>
  <c r="E536"/>
  <c r="L536"/>
  <c r="M536"/>
  <c r="E537"/>
  <c r="L537"/>
  <c r="M537"/>
  <c r="E538"/>
  <c r="L538"/>
  <c r="M538"/>
  <c r="E539"/>
  <c r="F539"/>
  <c r="G539"/>
  <c r="H539"/>
  <c r="I539"/>
  <c r="J539"/>
  <c r="K539"/>
  <c r="L539"/>
  <c r="M539"/>
  <c r="E540"/>
  <c r="L540"/>
  <c r="M540"/>
  <c r="E541"/>
  <c r="L541"/>
  <c r="M541"/>
  <c r="E542"/>
  <c r="L542"/>
  <c r="M542"/>
  <c r="E543"/>
  <c r="L543"/>
  <c r="M543"/>
  <c r="E544"/>
  <c r="F544"/>
  <c r="G544"/>
  <c r="H544"/>
  <c r="I544"/>
  <c r="J544"/>
  <c r="K544"/>
  <c r="L544"/>
  <c r="M544"/>
  <c r="E545"/>
  <c r="L545"/>
  <c r="M545"/>
  <c r="E546"/>
  <c r="L546"/>
  <c r="M546"/>
  <c r="E547"/>
  <c r="F547"/>
  <c r="G547"/>
  <c r="H547"/>
  <c r="I547"/>
  <c r="J547"/>
  <c r="K547"/>
  <c r="L547"/>
  <c r="M547"/>
  <c r="E548"/>
  <c r="L548"/>
  <c r="M548"/>
  <c r="E549"/>
  <c r="L549"/>
  <c r="M549"/>
  <c r="E550"/>
  <c r="L550"/>
  <c r="M550"/>
  <c r="E551"/>
  <c r="L551"/>
  <c r="M551"/>
  <c r="E552"/>
  <c r="L552"/>
  <c r="M552"/>
  <c r="E553"/>
  <c r="L553"/>
  <c r="M553"/>
  <c r="E554"/>
  <c r="L554"/>
  <c r="M554"/>
  <c r="E555"/>
  <c r="L555"/>
  <c r="M555"/>
  <c r="E556"/>
  <c r="L556"/>
  <c r="M556"/>
  <c r="E557"/>
  <c r="L557"/>
  <c r="M557"/>
  <c r="E558"/>
  <c r="L558"/>
  <c r="M558"/>
  <c r="E559"/>
  <c r="L559"/>
  <c r="M559"/>
  <c r="E560"/>
  <c r="L560"/>
  <c r="M560"/>
  <c r="E561"/>
  <c r="L561"/>
  <c r="M561"/>
  <c r="E562"/>
  <c r="L562"/>
  <c r="M562"/>
  <c r="E563"/>
  <c r="L563"/>
  <c r="M563"/>
  <c r="E564"/>
  <c r="L564"/>
  <c r="M564"/>
  <c r="E565"/>
  <c r="L565"/>
  <c r="M565"/>
  <c r="E566"/>
  <c r="L566"/>
  <c r="M566"/>
  <c r="E567"/>
  <c r="L567"/>
  <c r="M567"/>
  <c r="E568"/>
  <c r="L568"/>
  <c r="M568"/>
  <c r="E569"/>
  <c r="F569"/>
  <c r="G569"/>
  <c r="H569"/>
  <c r="I569"/>
  <c r="J569"/>
  <c r="K569"/>
  <c r="L569"/>
  <c r="M569"/>
  <c r="E570"/>
  <c r="L570"/>
  <c r="M570"/>
  <c r="E571"/>
  <c r="L571"/>
  <c r="M571"/>
  <c r="E572"/>
  <c r="L572"/>
  <c r="M572"/>
  <c r="E573"/>
  <c r="L573"/>
  <c r="M573"/>
  <c r="E574"/>
  <c r="L574"/>
  <c r="M574"/>
  <c r="E575"/>
  <c r="L575"/>
  <c r="M575"/>
  <c r="E576"/>
  <c r="L576"/>
  <c r="M576"/>
  <c r="E577"/>
  <c r="L577"/>
  <c r="M577"/>
  <c r="E578"/>
  <c r="L578"/>
  <c r="M578"/>
  <c r="E579"/>
  <c r="L579"/>
  <c r="M579"/>
  <c r="E580"/>
  <c r="L580"/>
  <c r="M580"/>
  <c r="E581"/>
  <c r="L581"/>
  <c r="M581"/>
  <c r="E582"/>
  <c r="L582"/>
  <c r="M582"/>
  <c r="E583"/>
  <c r="L583"/>
  <c r="M583"/>
  <c r="E584"/>
  <c r="L584"/>
  <c r="M584"/>
  <c r="E585"/>
  <c r="L585"/>
  <c r="M585"/>
  <c r="E586"/>
  <c r="L586"/>
  <c r="M586"/>
  <c r="E587"/>
  <c r="L587"/>
  <c r="M587"/>
  <c r="E588"/>
  <c r="L588"/>
  <c r="M588"/>
  <c r="E589"/>
  <c r="F589"/>
  <c r="G589"/>
  <c r="H589"/>
  <c r="I589"/>
  <c r="J589"/>
  <c r="K589"/>
  <c r="L589"/>
  <c r="M589"/>
  <c r="E590"/>
  <c r="L590"/>
  <c r="M590"/>
  <c r="E591"/>
  <c r="L591"/>
  <c r="M591"/>
  <c r="E592"/>
  <c r="L592"/>
  <c r="M592"/>
  <c r="E593"/>
  <c r="L593"/>
  <c r="M593"/>
  <c r="E594"/>
  <c r="F594"/>
  <c r="G594"/>
  <c r="H594"/>
  <c r="I594"/>
  <c r="J594"/>
  <c r="K594"/>
  <c r="L594"/>
  <c r="M594"/>
  <c r="E595"/>
  <c r="L595"/>
  <c r="M595"/>
  <c r="E596"/>
  <c r="L596"/>
  <c r="M596"/>
  <c r="E597"/>
  <c r="L597"/>
  <c r="M597"/>
  <c r="E598"/>
  <c r="L598"/>
  <c r="M598"/>
  <c r="E599"/>
  <c r="L599"/>
  <c r="M599"/>
  <c r="E600"/>
  <c r="F600"/>
  <c r="G600"/>
  <c r="H600"/>
  <c r="I600"/>
  <c r="J600"/>
  <c r="K600"/>
  <c r="L600"/>
  <c r="M610"/>
  <c r="B647"/>
  <c r="B649"/>
  <c r="E649"/>
  <c r="F649"/>
  <c r="B650"/>
  <c r="B652"/>
  <c r="F652"/>
  <c r="B653"/>
  <c r="E654"/>
  <c r="F654"/>
  <c r="L655"/>
  <c r="E656"/>
  <c r="I656"/>
  <c r="E657"/>
  <c r="F657"/>
  <c r="G657"/>
  <c r="H657"/>
  <c r="I657"/>
  <c r="J657"/>
  <c r="K657"/>
  <c r="L657"/>
  <c r="E658"/>
  <c r="F658"/>
  <c r="G658"/>
  <c r="H658"/>
  <c r="I658"/>
  <c r="J658"/>
  <c r="K658"/>
  <c r="L658"/>
  <c r="C659"/>
  <c r="C660"/>
  <c r="C661" s="1"/>
  <c r="F663"/>
  <c r="G663"/>
  <c r="H663"/>
  <c r="I663"/>
  <c r="J663"/>
  <c r="K663"/>
  <c r="L663"/>
  <c r="E664"/>
  <c r="E663"/>
  <c r="L664"/>
  <c r="M664"/>
  <c r="E665"/>
  <c r="M665"/>
  <c r="L665"/>
  <c r="F666"/>
  <c r="G666"/>
  <c r="H666"/>
  <c r="I666"/>
  <c r="J666"/>
  <c r="K666"/>
  <c r="E667"/>
  <c r="M667"/>
  <c r="L667"/>
  <c r="L666"/>
  <c r="E668"/>
  <c r="E666"/>
  <c r="M666"/>
  <c r="L668"/>
  <c r="E669"/>
  <c r="L669"/>
  <c r="M669"/>
  <c r="E670"/>
  <c r="L670"/>
  <c r="M670"/>
  <c r="E671"/>
  <c r="M671"/>
  <c r="L671"/>
  <c r="F672"/>
  <c r="G672"/>
  <c r="H672"/>
  <c r="I672"/>
  <c r="J672"/>
  <c r="K672"/>
  <c r="E673"/>
  <c r="M673"/>
  <c r="L673"/>
  <c r="L672"/>
  <c r="E674"/>
  <c r="E672"/>
  <c r="L674"/>
  <c r="E675"/>
  <c r="L675"/>
  <c r="M675"/>
  <c r="E676"/>
  <c r="L676"/>
  <c r="M676"/>
  <c r="E677"/>
  <c r="M677"/>
  <c r="L677"/>
  <c r="E678"/>
  <c r="M678"/>
  <c r="L678"/>
  <c r="E679"/>
  <c r="L679"/>
  <c r="M679"/>
  <c r="E680"/>
  <c r="L680"/>
  <c r="M680"/>
  <c r="F681"/>
  <c r="G681"/>
  <c r="H681"/>
  <c r="I681"/>
  <c r="J681"/>
  <c r="K681"/>
  <c r="E682"/>
  <c r="E681"/>
  <c r="L682"/>
  <c r="M682"/>
  <c r="E683"/>
  <c r="M683"/>
  <c r="L683"/>
  <c r="E684"/>
  <c r="M684"/>
  <c r="L684"/>
  <c r="E685"/>
  <c r="L685"/>
  <c r="M685"/>
  <c r="E686"/>
  <c r="L686"/>
  <c r="M686"/>
  <c r="E687"/>
  <c r="M687"/>
  <c r="L687"/>
  <c r="E688"/>
  <c r="M688"/>
  <c r="L688"/>
  <c r="E689"/>
  <c r="L689"/>
  <c r="M689"/>
  <c r="E690"/>
  <c r="L690"/>
  <c r="M690"/>
  <c r="E691"/>
  <c r="M691"/>
  <c r="L691"/>
  <c r="E692"/>
  <c r="M692"/>
  <c r="L692"/>
  <c r="E693"/>
  <c r="L693"/>
  <c r="M693"/>
  <c r="E694"/>
  <c r="L694"/>
  <c r="M694"/>
  <c r="E695"/>
  <c r="M695"/>
  <c r="L695"/>
  <c r="E696"/>
  <c r="M696"/>
  <c r="L696"/>
  <c r="E697"/>
  <c r="L697"/>
  <c r="M697"/>
  <c r="E698"/>
  <c r="L698"/>
  <c r="M698"/>
  <c r="F699"/>
  <c r="G699"/>
  <c r="H699"/>
  <c r="I699"/>
  <c r="J699"/>
  <c r="K699"/>
  <c r="L699"/>
  <c r="E700"/>
  <c r="E699"/>
  <c r="M699"/>
  <c r="L700"/>
  <c r="M700"/>
  <c r="E701"/>
  <c r="M701"/>
  <c r="L701"/>
  <c r="E702"/>
  <c r="M702"/>
  <c r="L702"/>
  <c r="F703"/>
  <c r="G703"/>
  <c r="H703"/>
  <c r="I703"/>
  <c r="J703"/>
  <c r="K703"/>
  <c r="E704"/>
  <c r="E703"/>
  <c r="L704"/>
  <c r="E705"/>
  <c r="L705"/>
  <c r="M705"/>
  <c r="E706"/>
  <c r="L706"/>
  <c r="M706"/>
  <c r="E707"/>
  <c r="M707"/>
  <c r="L707"/>
  <c r="E708"/>
  <c r="M708"/>
  <c r="L708"/>
  <c r="F709"/>
  <c r="G709"/>
  <c r="H709"/>
  <c r="I709"/>
  <c r="J709"/>
  <c r="K709"/>
  <c r="E710"/>
  <c r="E709"/>
  <c r="L710"/>
  <c r="E711"/>
  <c r="L711"/>
  <c r="M711"/>
  <c r="E712"/>
  <c r="L712"/>
  <c r="M712"/>
  <c r="E713"/>
  <c r="M713"/>
  <c r="L713"/>
  <c r="E714"/>
  <c r="M714"/>
  <c r="L714"/>
  <c r="F715"/>
  <c r="G715"/>
  <c r="H715"/>
  <c r="I715"/>
  <c r="J715"/>
  <c r="K715"/>
  <c r="E716"/>
  <c r="E715"/>
  <c r="L716"/>
  <c r="E717"/>
  <c r="L717"/>
  <c r="M717"/>
  <c r="E718"/>
  <c r="L718"/>
  <c r="M718"/>
  <c r="F719"/>
  <c r="G719"/>
  <c r="H719"/>
  <c r="I719"/>
  <c r="J719"/>
  <c r="K719"/>
  <c r="E720"/>
  <c r="E719"/>
  <c r="L720"/>
  <c r="M720"/>
  <c r="E721"/>
  <c r="M721"/>
  <c r="L721"/>
  <c r="E722"/>
  <c r="M722"/>
  <c r="L722"/>
  <c r="E723"/>
  <c r="L723"/>
  <c r="M723"/>
  <c r="E724"/>
  <c r="L724"/>
  <c r="M724"/>
  <c r="E725"/>
  <c r="M725"/>
  <c r="L725"/>
  <c r="E726"/>
  <c r="M726"/>
  <c r="L726"/>
  <c r="E727"/>
  <c r="L727"/>
  <c r="M727"/>
  <c r="F728"/>
  <c r="G728"/>
  <c r="G781"/>
  <c r="H728"/>
  <c r="I728"/>
  <c r="J728"/>
  <c r="K728"/>
  <c r="K781"/>
  <c r="E729"/>
  <c r="L729"/>
  <c r="L728"/>
  <c r="E730"/>
  <c r="E728"/>
  <c r="M728"/>
  <c r="L730"/>
  <c r="M730"/>
  <c r="E731"/>
  <c r="M731"/>
  <c r="L731"/>
  <c r="E732"/>
  <c r="M732"/>
  <c r="L732"/>
  <c r="E733"/>
  <c r="L733"/>
  <c r="M733"/>
  <c r="E734"/>
  <c r="L734"/>
  <c r="M734"/>
  <c r="E735"/>
  <c r="M735"/>
  <c r="L735"/>
  <c r="E736"/>
  <c r="M736"/>
  <c r="L736"/>
  <c r="F737"/>
  <c r="F781"/>
  <c r="G737"/>
  <c r="H737"/>
  <c r="I737"/>
  <c r="J737"/>
  <c r="J781"/>
  <c r="K737"/>
  <c r="E738"/>
  <c r="E737"/>
  <c r="L738"/>
  <c r="E739"/>
  <c r="L739"/>
  <c r="M739"/>
  <c r="E740"/>
  <c r="L740"/>
  <c r="M740"/>
  <c r="E741"/>
  <c r="M741"/>
  <c r="L741"/>
  <c r="E742"/>
  <c r="M742"/>
  <c r="L742"/>
  <c r="E743"/>
  <c r="L743"/>
  <c r="M743"/>
  <c r="F744"/>
  <c r="G744"/>
  <c r="H744"/>
  <c r="I744"/>
  <c r="J744"/>
  <c r="K744"/>
  <c r="E745"/>
  <c r="L745"/>
  <c r="L744"/>
  <c r="E746"/>
  <c r="E744"/>
  <c r="M744"/>
  <c r="L746"/>
  <c r="M746"/>
  <c r="E747"/>
  <c r="M747"/>
  <c r="L747"/>
  <c r="E748"/>
  <c r="M748"/>
  <c r="L748"/>
  <c r="E749"/>
  <c r="L749"/>
  <c r="M749"/>
  <c r="E750"/>
  <c r="L750"/>
  <c r="M750"/>
  <c r="F751"/>
  <c r="G751"/>
  <c r="H751"/>
  <c r="I751"/>
  <c r="J751"/>
  <c r="K751"/>
  <c r="L751"/>
  <c r="E752"/>
  <c r="E751"/>
  <c r="M751"/>
  <c r="L752"/>
  <c r="M752"/>
  <c r="E753"/>
  <c r="M753"/>
  <c r="L753"/>
  <c r="E754"/>
  <c r="M754"/>
  <c r="L754"/>
  <c r="F755"/>
  <c r="G755"/>
  <c r="H755"/>
  <c r="I755"/>
  <c r="J755"/>
  <c r="K755"/>
  <c r="E756"/>
  <c r="E755"/>
  <c r="L756"/>
  <c r="E757"/>
  <c r="L757"/>
  <c r="M757"/>
  <c r="E758"/>
  <c r="L758"/>
  <c r="M758"/>
  <c r="E759"/>
  <c r="M759"/>
  <c r="L759"/>
  <c r="E760"/>
  <c r="M760"/>
  <c r="L760"/>
  <c r="E761"/>
  <c r="L761"/>
  <c r="M761"/>
  <c r="E762"/>
  <c r="L762"/>
  <c r="M762"/>
  <c r="F763"/>
  <c r="G763"/>
  <c r="H763"/>
  <c r="I763"/>
  <c r="J763"/>
  <c r="K763"/>
  <c r="L763"/>
  <c r="E764"/>
  <c r="E763"/>
  <c r="M763"/>
  <c r="L764"/>
  <c r="M764"/>
  <c r="E765"/>
  <c r="M765"/>
  <c r="L765"/>
  <c r="E766"/>
  <c r="M766"/>
  <c r="L766"/>
  <c r="F767"/>
  <c r="G767"/>
  <c r="H767"/>
  <c r="I767"/>
  <c r="J767"/>
  <c r="K767"/>
  <c r="E768"/>
  <c r="E767"/>
  <c r="L768"/>
  <c r="E769"/>
  <c r="L769"/>
  <c r="M769"/>
  <c r="E770"/>
  <c r="L770"/>
  <c r="M770"/>
  <c r="E771"/>
  <c r="M771"/>
  <c r="L771"/>
  <c r="E772"/>
  <c r="M772"/>
  <c r="E773"/>
  <c r="L773"/>
  <c r="L772"/>
  <c r="E774"/>
  <c r="L774"/>
  <c r="M774"/>
  <c r="E775"/>
  <c r="M775"/>
  <c r="L775"/>
  <c r="M776"/>
  <c r="E777"/>
  <c r="M777"/>
  <c r="L777"/>
  <c r="M778"/>
  <c r="M779"/>
  <c r="M780"/>
  <c r="D781"/>
  <c r="H781"/>
  <c r="I781"/>
  <c r="B788"/>
  <c r="B790"/>
  <c r="E790"/>
  <c r="F790"/>
  <c r="B791"/>
  <c r="B793"/>
  <c r="J187" s="1"/>
  <c r="H40" i="2" s="1"/>
  <c r="H39" s="1"/>
  <c r="F793" i="3"/>
  <c r="B794"/>
  <c r="E795"/>
  <c r="F795"/>
  <c r="L796"/>
  <c r="E797"/>
  <c r="I797"/>
  <c r="E798"/>
  <c r="F798"/>
  <c r="G798"/>
  <c r="H798"/>
  <c r="I798"/>
  <c r="J798"/>
  <c r="K798"/>
  <c r="L798"/>
  <c r="E799"/>
  <c r="F799"/>
  <c r="G799"/>
  <c r="H799"/>
  <c r="I799"/>
  <c r="J799"/>
  <c r="K799"/>
  <c r="L799"/>
  <c r="C800"/>
  <c r="C801"/>
  <c r="C802" s="1"/>
  <c r="F804"/>
  <c r="G804"/>
  <c r="H804"/>
  <c r="I804"/>
  <c r="J804"/>
  <c r="K804"/>
  <c r="L804"/>
  <c r="E805"/>
  <c r="L805"/>
  <c r="M805"/>
  <c r="E806"/>
  <c r="E804"/>
  <c r="L806"/>
  <c r="F807"/>
  <c r="G807"/>
  <c r="H807"/>
  <c r="I807"/>
  <c r="J807"/>
  <c r="K807"/>
  <c r="E808"/>
  <c r="E807"/>
  <c r="L808"/>
  <c r="L807"/>
  <c r="E809"/>
  <c r="M809"/>
  <c r="L809"/>
  <c r="E810"/>
  <c r="L810"/>
  <c r="M810"/>
  <c r="E811"/>
  <c r="L811"/>
  <c r="M811"/>
  <c r="E812"/>
  <c r="M812"/>
  <c r="L812"/>
  <c r="F813"/>
  <c r="G813"/>
  <c r="H813"/>
  <c r="I813"/>
  <c r="J813"/>
  <c r="K813"/>
  <c r="E814"/>
  <c r="E813"/>
  <c r="M813"/>
  <c r="L814"/>
  <c r="L813"/>
  <c r="E815"/>
  <c r="M815"/>
  <c r="L815"/>
  <c r="E816"/>
  <c r="L816"/>
  <c r="M816"/>
  <c r="E817"/>
  <c r="L817"/>
  <c r="M817"/>
  <c r="E818"/>
  <c r="M818"/>
  <c r="L818"/>
  <c r="E819"/>
  <c r="M819"/>
  <c r="L819"/>
  <c r="E820"/>
  <c r="L820"/>
  <c r="M820"/>
  <c r="E821"/>
  <c r="L821"/>
  <c r="M821"/>
  <c r="F822"/>
  <c r="G822"/>
  <c r="H822"/>
  <c r="I822"/>
  <c r="J822"/>
  <c r="K822"/>
  <c r="E823"/>
  <c r="L823"/>
  <c r="M823"/>
  <c r="E824"/>
  <c r="E822"/>
  <c r="L824"/>
  <c r="E825"/>
  <c r="M825"/>
  <c r="L825"/>
  <c r="L822"/>
  <c r="E826"/>
  <c r="L826"/>
  <c r="M826"/>
  <c r="E827"/>
  <c r="L827"/>
  <c r="M827"/>
  <c r="E828"/>
  <c r="M828"/>
  <c r="L828"/>
  <c r="E829"/>
  <c r="M829"/>
  <c r="L829"/>
  <c r="E830"/>
  <c r="L830"/>
  <c r="M830"/>
  <c r="E831"/>
  <c r="L831"/>
  <c r="M831"/>
  <c r="E832"/>
  <c r="M832"/>
  <c r="L832"/>
  <c r="E833"/>
  <c r="M833"/>
  <c r="L833"/>
  <c r="E834"/>
  <c r="L834"/>
  <c r="M834"/>
  <c r="E835"/>
  <c r="L835"/>
  <c r="M835"/>
  <c r="E836"/>
  <c r="M836"/>
  <c r="L836"/>
  <c r="E837"/>
  <c r="M837"/>
  <c r="L837"/>
  <c r="E838"/>
  <c r="L838"/>
  <c r="M838"/>
  <c r="E839"/>
  <c r="L839"/>
  <c r="M839"/>
  <c r="F840"/>
  <c r="G840"/>
  <c r="H840"/>
  <c r="I840"/>
  <c r="J840"/>
  <c r="K840"/>
  <c r="E841"/>
  <c r="L841"/>
  <c r="M841"/>
  <c r="E842"/>
  <c r="E840"/>
  <c r="L842"/>
  <c r="E843"/>
  <c r="M843"/>
  <c r="L843"/>
  <c r="L840"/>
  <c r="F844"/>
  <c r="G844"/>
  <c r="H844"/>
  <c r="I844"/>
  <c r="J844"/>
  <c r="K844"/>
  <c r="E845"/>
  <c r="M845"/>
  <c r="L845"/>
  <c r="L844"/>
  <c r="E846"/>
  <c r="L846"/>
  <c r="M846"/>
  <c r="E847"/>
  <c r="L847"/>
  <c r="M847"/>
  <c r="E848"/>
  <c r="M848"/>
  <c r="L848"/>
  <c r="E849"/>
  <c r="M849"/>
  <c r="L849"/>
  <c r="F850"/>
  <c r="G850"/>
  <c r="G922"/>
  <c r="H850"/>
  <c r="I850"/>
  <c r="J850"/>
  <c r="K850"/>
  <c r="E851"/>
  <c r="M851"/>
  <c r="L851"/>
  <c r="L850"/>
  <c r="E852"/>
  <c r="L852"/>
  <c r="M852"/>
  <c r="E853"/>
  <c r="L853"/>
  <c r="M853"/>
  <c r="E854"/>
  <c r="M854"/>
  <c r="L854"/>
  <c r="E855"/>
  <c r="M855"/>
  <c r="L855"/>
  <c r="F856"/>
  <c r="G856"/>
  <c r="H856"/>
  <c r="I856"/>
  <c r="J856"/>
  <c r="K856"/>
  <c r="K922"/>
  <c r="E857"/>
  <c r="M857"/>
  <c r="L857"/>
  <c r="L856"/>
  <c r="E858"/>
  <c r="L858"/>
  <c r="M858"/>
  <c r="E859"/>
  <c r="L859"/>
  <c r="M859"/>
  <c r="F860"/>
  <c r="G860"/>
  <c r="H860"/>
  <c r="I860"/>
  <c r="J860"/>
  <c r="K860"/>
  <c r="E861"/>
  <c r="L861"/>
  <c r="M861"/>
  <c r="E862"/>
  <c r="E860"/>
  <c r="L862"/>
  <c r="E863"/>
  <c r="M863"/>
  <c r="L863"/>
  <c r="L860"/>
  <c r="E864"/>
  <c r="L864"/>
  <c r="M864"/>
  <c r="E865"/>
  <c r="L865"/>
  <c r="M865"/>
  <c r="E866"/>
  <c r="M866"/>
  <c r="L866"/>
  <c r="E867"/>
  <c r="M867"/>
  <c r="L867"/>
  <c r="E868"/>
  <c r="L868"/>
  <c r="M868"/>
  <c r="F869"/>
  <c r="G869"/>
  <c r="H869"/>
  <c r="I869"/>
  <c r="J869"/>
  <c r="K869"/>
  <c r="E870"/>
  <c r="E869"/>
  <c r="M869"/>
  <c r="L870"/>
  <c r="M870"/>
  <c r="E871"/>
  <c r="L871"/>
  <c r="M871"/>
  <c r="E872"/>
  <c r="M872"/>
  <c r="L872"/>
  <c r="E873"/>
  <c r="M873"/>
  <c r="L873"/>
  <c r="L869"/>
  <c r="E874"/>
  <c r="L874"/>
  <c r="M874"/>
  <c r="E875"/>
  <c r="L875"/>
  <c r="M875"/>
  <c r="E876"/>
  <c r="M876"/>
  <c r="L876"/>
  <c r="E877"/>
  <c r="M877"/>
  <c r="L877"/>
  <c r="F878"/>
  <c r="F922"/>
  <c r="G878"/>
  <c r="H878"/>
  <c r="I878"/>
  <c r="J878"/>
  <c r="J922"/>
  <c r="K878"/>
  <c r="E879"/>
  <c r="M879"/>
  <c r="L879"/>
  <c r="L878"/>
  <c r="E880"/>
  <c r="L880"/>
  <c r="M880"/>
  <c r="E881"/>
  <c r="L881"/>
  <c r="M881"/>
  <c r="E882"/>
  <c r="M882"/>
  <c r="L882"/>
  <c r="E883"/>
  <c r="M883"/>
  <c r="L883"/>
  <c r="E884"/>
  <c r="L884"/>
  <c r="M884"/>
  <c r="F885"/>
  <c r="G885"/>
  <c r="H885"/>
  <c r="I885"/>
  <c r="J885"/>
  <c r="K885"/>
  <c r="L885"/>
  <c r="E886"/>
  <c r="E885"/>
  <c r="M885"/>
  <c r="L886"/>
  <c r="M886"/>
  <c r="E887"/>
  <c r="L887"/>
  <c r="M887"/>
  <c r="E888"/>
  <c r="M888"/>
  <c r="L888"/>
  <c r="E889"/>
  <c r="M889"/>
  <c r="L889"/>
  <c r="E890"/>
  <c r="L890"/>
  <c r="M890"/>
  <c r="E891"/>
  <c r="L891"/>
  <c r="M891"/>
  <c r="F892"/>
  <c r="G892"/>
  <c r="H892"/>
  <c r="I892"/>
  <c r="J892"/>
  <c r="K892"/>
  <c r="L892"/>
  <c r="E893"/>
  <c r="L893"/>
  <c r="M893"/>
  <c r="E894"/>
  <c r="E892"/>
  <c r="M892"/>
  <c r="L894"/>
  <c r="E895"/>
  <c r="M895"/>
  <c r="L895"/>
  <c r="F896"/>
  <c r="G896"/>
  <c r="H896"/>
  <c r="I896"/>
  <c r="J896"/>
  <c r="K896"/>
  <c r="E897"/>
  <c r="M897"/>
  <c r="L897"/>
  <c r="L896"/>
  <c r="E898"/>
  <c r="L898"/>
  <c r="M898"/>
  <c r="E899"/>
  <c r="L899"/>
  <c r="M899"/>
  <c r="E900"/>
  <c r="M900"/>
  <c r="L900"/>
  <c r="E901"/>
  <c r="M901"/>
  <c r="L901"/>
  <c r="E902"/>
  <c r="L902"/>
  <c r="M902"/>
  <c r="E903"/>
  <c r="L903"/>
  <c r="M903"/>
  <c r="F904"/>
  <c r="G904"/>
  <c r="H904"/>
  <c r="I904"/>
  <c r="J904"/>
  <c r="K904"/>
  <c r="L904"/>
  <c r="E905"/>
  <c r="L905"/>
  <c r="M905"/>
  <c r="E906"/>
  <c r="E904"/>
  <c r="M904"/>
  <c r="L906"/>
  <c r="E907"/>
  <c r="M907"/>
  <c r="L907"/>
  <c r="F908"/>
  <c r="G908"/>
  <c r="H908"/>
  <c r="I908"/>
  <c r="J908"/>
  <c r="K908"/>
  <c r="E909"/>
  <c r="M909"/>
  <c r="L909"/>
  <c r="L908"/>
  <c r="E910"/>
  <c r="L910"/>
  <c r="M910"/>
  <c r="E911"/>
  <c r="L911"/>
  <c r="M911"/>
  <c r="E912"/>
  <c r="M912"/>
  <c r="L912"/>
  <c r="L913"/>
  <c r="E914"/>
  <c r="L914"/>
  <c r="M914"/>
  <c r="E915"/>
  <c r="L915"/>
  <c r="M915"/>
  <c r="E916"/>
  <c r="E913"/>
  <c r="M913"/>
  <c r="L916"/>
  <c r="M917"/>
  <c r="E918"/>
  <c r="M918"/>
  <c r="L918"/>
  <c r="M919"/>
  <c r="M920"/>
  <c r="M921"/>
  <c r="D922"/>
  <c r="H922"/>
  <c r="I922"/>
  <c r="B929"/>
  <c r="B931"/>
  <c r="E931"/>
  <c r="F931"/>
  <c r="B932"/>
  <c r="B934"/>
  <c r="F934"/>
  <c r="B935"/>
  <c r="E936"/>
  <c r="F936"/>
  <c r="L937"/>
  <c r="E938"/>
  <c r="I938"/>
  <c r="E939"/>
  <c r="F939"/>
  <c r="G939"/>
  <c r="H939"/>
  <c r="I939"/>
  <c r="J939"/>
  <c r="K939"/>
  <c r="L939"/>
  <c r="E940"/>
  <c r="F940"/>
  <c r="G940"/>
  <c r="H940"/>
  <c r="I940"/>
  <c r="J940"/>
  <c r="K940"/>
  <c r="L940"/>
  <c r="C941"/>
  <c r="C942"/>
  <c r="N1060" s="1"/>
  <c r="F945"/>
  <c r="G945"/>
  <c r="H945"/>
  <c r="I945"/>
  <c r="J945"/>
  <c r="K945"/>
  <c r="L945"/>
  <c r="E946"/>
  <c r="E945"/>
  <c r="L946"/>
  <c r="M946"/>
  <c r="E947"/>
  <c r="M947"/>
  <c r="L947"/>
  <c r="F948"/>
  <c r="G948"/>
  <c r="H948"/>
  <c r="I948"/>
  <c r="J948"/>
  <c r="K948"/>
  <c r="E949"/>
  <c r="M949"/>
  <c r="L949"/>
  <c r="L948"/>
  <c r="E950"/>
  <c r="M950"/>
  <c r="L950"/>
  <c r="E951"/>
  <c r="L951"/>
  <c r="M951"/>
  <c r="E952"/>
  <c r="L952"/>
  <c r="M952"/>
  <c r="E953"/>
  <c r="M953"/>
  <c r="L953"/>
  <c r="F954"/>
  <c r="G954"/>
  <c r="H954"/>
  <c r="I954"/>
  <c r="J954"/>
  <c r="K954"/>
  <c r="E955"/>
  <c r="M955"/>
  <c r="L955"/>
  <c r="L954"/>
  <c r="E956"/>
  <c r="M956"/>
  <c r="L956"/>
  <c r="E957"/>
  <c r="L957"/>
  <c r="M957"/>
  <c r="E958"/>
  <c r="L958"/>
  <c r="M958"/>
  <c r="E959"/>
  <c r="M959"/>
  <c r="L959"/>
  <c r="E960"/>
  <c r="M960"/>
  <c r="L960"/>
  <c r="E961"/>
  <c r="L961"/>
  <c r="M961"/>
  <c r="E962"/>
  <c r="L962"/>
  <c r="M962"/>
  <c r="F963"/>
  <c r="G963"/>
  <c r="H963"/>
  <c r="I963"/>
  <c r="J963"/>
  <c r="K963"/>
  <c r="E964"/>
  <c r="E963"/>
  <c r="L964"/>
  <c r="M964"/>
  <c r="E965"/>
  <c r="M965"/>
  <c r="L965"/>
  <c r="E966"/>
  <c r="M966"/>
  <c r="L966"/>
  <c r="E967"/>
  <c r="L967"/>
  <c r="M967"/>
  <c r="E968"/>
  <c r="L968"/>
  <c r="M968"/>
  <c r="E969"/>
  <c r="M969"/>
  <c r="L969"/>
  <c r="E970"/>
  <c r="M970"/>
  <c r="L970"/>
  <c r="E971"/>
  <c r="L971"/>
  <c r="M971"/>
  <c r="E972"/>
  <c r="L972"/>
  <c r="M972"/>
  <c r="E973"/>
  <c r="M973"/>
  <c r="L973"/>
  <c r="E974"/>
  <c r="M974"/>
  <c r="L974"/>
  <c r="E975"/>
  <c r="L975"/>
  <c r="M975"/>
  <c r="E976"/>
  <c r="L976"/>
  <c r="M976"/>
  <c r="E977"/>
  <c r="M977"/>
  <c r="L977"/>
  <c r="E978"/>
  <c r="M978"/>
  <c r="L978"/>
  <c r="E979"/>
  <c r="L979"/>
  <c r="M979"/>
  <c r="E980"/>
  <c r="L980"/>
  <c r="M980"/>
  <c r="F981"/>
  <c r="G981"/>
  <c r="H981"/>
  <c r="I981"/>
  <c r="J981"/>
  <c r="K981"/>
  <c r="L981"/>
  <c r="E982"/>
  <c r="E981"/>
  <c r="M981"/>
  <c r="L982"/>
  <c r="M982"/>
  <c r="E983"/>
  <c r="M983"/>
  <c r="L983"/>
  <c r="E984"/>
  <c r="M984"/>
  <c r="L984"/>
  <c r="F985"/>
  <c r="G985"/>
  <c r="G1063"/>
  <c r="H985"/>
  <c r="I985"/>
  <c r="J985"/>
  <c r="K985"/>
  <c r="K1063"/>
  <c r="E986"/>
  <c r="E985"/>
  <c r="M985"/>
  <c r="L986"/>
  <c r="E987"/>
  <c r="L987"/>
  <c r="L985"/>
  <c r="E988"/>
  <c r="L988"/>
  <c r="M988"/>
  <c r="E989"/>
  <c r="M989"/>
  <c r="L989"/>
  <c r="E990"/>
  <c r="M990"/>
  <c r="L990"/>
  <c r="F991"/>
  <c r="G991"/>
  <c r="H991"/>
  <c r="I991"/>
  <c r="J991"/>
  <c r="K991"/>
  <c r="E992"/>
  <c r="E991"/>
  <c r="L992"/>
  <c r="E993"/>
  <c r="L993"/>
  <c r="L991"/>
  <c r="E994"/>
  <c r="L994"/>
  <c r="M994"/>
  <c r="E995"/>
  <c r="M995"/>
  <c r="L995"/>
  <c r="E996"/>
  <c r="M996"/>
  <c r="L996"/>
  <c r="F997"/>
  <c r="G997"/>
  <c r="H997"/>
  <c r="I997"/>
  <c r="J997"/>
  <c r="K997"/>
  <c r="E998"/>
  <c r="E997"/>
  <c r="L998"/>
  <c r="E999"/>
  <c r="L999"/>
  <c r="L997"/>
  <c r="E1000"/>
  <c r="L1000"/>
  <c r="M1000"/>
  <c r="F1001"/>
  <c r="G1001"/>
  <c r="H1001"/>
  <c r="I1001"/>
  <c r="J1001"/>
  <c r="K1001"/>
  <c r="E1002"/>
  <c r="E1001"/>
  <c r="L1002"/>
  <c r="M1002"/>
  <c r="E1003"/>
  <c r="M1003"/>
  <c r="L1003"/>
  <c r="E1004"/>
  <c r="M1004"/>
  <c r="L1004"/>
  <c r="E1005"/>
  <c r="L1005"/>
  <c r="M1005"/>
  <c r="E1006"/>
  <c r="L1006"/>
  <c r="M1006"/>
  <c r="E1007"/>
  <c r="M1007"/>
  <c r="L1007"/>
  <c r="E1008"/>
  <c r="M1008"/>
  <c r="L1008"/>
  <c r="E1009"/>
  <c r="L1009"/>
  <c r="M1009"/>
  <c r="F1010"/>
  <c r="G1010"/>
  <c r="H1010"/>
  <c r="I1010"/>
  <c r="J1010"/>
  <c r="K1010"/>
  <c r="E1011"/>
  <c r="L1011"/>
  <c r="L1010"/>
  <c r="E1012"/>
  <c r="E1010"/>
  <c r="L1012"/>
  <c r="M1012"/>
  <c r="E1013"/>
  <c r="M1013"/>
  <c r="L1013"/>
  <c r="E1014"/>
  <c r="M1014"/>
  <c r="L1014"/>
  <c r="E1015"/>
  <c r="L1015"/>
  <c r="M1015"/>
  <c r="E1016"/>
  <c r="L1016"/>
  <c r="M1016"/>
  <c r="E1017"/>
  <c r="M1017"/>
  <c r="L1017"/>
  <c r="E1018"/>
  <c r="M1018"/>
  <c r="L1018"/>
  <c r="F1019"/>
  <c r="G1019"/>
  <c r="H1019"/>
  <c r="I1019"/>
  <c r="J1019"/>
  <c r="K1019"/>
  <c r="E1020"/>
  <c r="E1019"/>
  <c r="M1019"/>
  <c r="L1020"/>
  <c r="E1021"/>
  <c r="L1021"/>
  <c r="L1019"/>
  <c r="E1022"/>
  <c r="L1022"/>
  <c r="M1022"/>
  <c r="E1023"/>
  <c r="M1023"/>
  <c r="L1023"/>
  <c r="E1024"/>
  <c r="M1024"/>
  <c r="L1024"/>
  <c r="E1025"/>
  <c r="L1025"/>
  <c r="M1025"/>
  <c r="F1026"/>
  <c r="G1026"/>
  <c r="H1026"/>
  <c r="I1026"/>
  <c r="J1026"/>
  <c r="K1026"/>
  <c r="E1027"/>
  <c r="L1027"/>
  <c r="L1026"/>
  <c r="E1028"/>
  <c r="E1026"/>
  <c r="M1026"/>
  <c r="L1028"/>
  <c r="M1028"/>
  <c r="E1029"/>
  <c r="M1029"/>
  <c r="L1029"/>
  <c r="E1030"/>
  <c r="M1030"/>
  <c r="L1030"/>
  <c r="E1031"/>
  <c r="L1031"/>
  <c r="M1031"/>
  <c r="E1032"/>
  <c r="L1032"/>
  <c r="M1032"/>
  <c r="F1033"/>
  <c r="G1033"/>
  <c r="H1033"/>
  <c r="I1033"/>
  <c r="J1033"/>
  <c r="K1033"/>
  <c r="L1033"/>
  <c r="E1034"/>
  <c r="E1033"/>
  <c r="M1033"/>
  <c r="L1034"/>
  <c r="M1034"/>
  <c r="E1035"/>
  <c r="M1035"/>
  <c r="L1035"/>
  <c r="E1036"/>
  <c r="M1036"/>
  <c r="L1036"/>
  <c r="F1037"/>
  <c r="G1037"/>
  <c r="H1037"/>
  <c r="I1037"/>
  <c r="J1037"/>
  <c r="K1037"/>
  <c r="E1038"/>
  <c r="E1037"/>
  <c r="M1037"/>
  <c r="L1038"/>
  <c r="E1039"/>
  <c r="L1039"/>
  <c r="L1037"/>
  <c r="E1040"/>
  <c r="L1040"/>
  <c r="M1040"/>
  <c r="E1041"/>
  <c r="M1041"/>
  <c r="L1041"/>
  <c r="E1042"/>
  <c r="M1042"/>
  <c r="L1042"/>
  <c r="E1043"/>
  <c r="L1043"/>
  <c r="M1043"/>
  <c r="E1044"/>
  <c r="L1044"/>
  <c r="M1044"/>
  <c r="F1045"/>
  <c r="G1045"/>
  <c r="H1045"/>
  <c r="I1045"/>
  <c r="J1045"/>
  <c r="K1045"/>
  <c r="L1045"/>
  <c r="E1046"/>
  <c r="E1045"/>
  <c r="M1045"/>
  <c r="L1046"/>
  <c r="M1046"/>
  <c r="E1047"/>
  <c r="M1047"/>
  <c r="L1047"/>
  <c r="E1048"/>
  <c r="M1048"/>
  <c r="L1048"/>
  <c r="F1049"/>
  <c r="F1063"/>
  <c r="G1049"/>
  <c r="H1049"/>
  <c r="I1049"/>
  <c r="J1049"/>
  <c r="J1063"/>
  <c r="K1049"/>
  <c r="E1050"/>
  <c r="E1049"/>
  <c r="M1049"/>
  <c r="L1050"/>
  <c r="E1051"/>
  <c r="L1051"/>
  <c r="L1049"/>
  <c r="E1052"/>
  <c r="L1052"/>
  <c r="M1052"/>
  <c r="E1053"/>
  <c r="M1053"/>
  <c r="L1053"/>
  <c r="E1054"/>
  <c r="E1055"/>
  <c r="L1055"/>
  <c r="L1054"/>
  <c r="E1056"/>
  <c r="L1056"/>
  <c r="M1056"/>
  <c r="E1057"/>
  <c r="M1057"/>
  <c r="L1057"/>
  <c r="M1058"/>
  <c r="E1059"/>
  <c r="M1059"/>
  <c r="L1059"/>
  <c r="M1060"/>
  <c r="M1061"/>
  <c r="M1062"/>
  <c r="D1063"/>
  <c r="H1063"/>
  <c r="I1063"/>
  <c r="B1070"/>
  <c r="B1072"/>
  <c r="E1072"/>
  <c r="F1072"/>
  <c r="B1073"/>
  <c r="B1075"/>
  <c r="F1075"/>
  <c r="B1076"/>
  <c r="E1077"/>
  <c r="F1077"/>
  <c r="L1078"/>
  <c r="E1079"/>
  <c r="I1079"/>
  <c r="E1080"/>
  <c r="F1080"/>
  <c r="G1080"/>
  <c r="H1080"/>
  <c r="I1080"/>
  <c r="J1080"/>
  <c r="K1080"/>
  <c r="L1080"/>
  <c r="E1081"/>
  <c r="F1081"/>
  <c r="G1081"/>
  <c r="H1081"/>
  <c r="I1081"/>
  <c r="J1081"/>
  <c r="K1081"/>
  <c r="L1081"/>
  <c r="C1082"/>
  <c r="C1083"/>
  <c r="C1084" s="1"/>
  <c r="F1086"/>
  <c r="G1086"/>
  <c r="H1086"/>
  <c r="I1086"/>
  <c r="J1086"/>
  <c r="K1086"/>
  <c r="E1087"/>
  <c r="M1087"/>
  <c r="L1087"/>
  <c r="L1086"/>
  <c r="E1088"/>
  <c r="M1088"/>
  <c r="L1088"/>
  <c r="F1089"/>
  <c r="G1089"/>
  <c r="H1089"/>
  <c r="I1089"/>
  <c r="J1089"/>
  <c r="K1089"/>
  <c r="E1090"/>
  <c r="E1089"/>
  <c r="M1089"/>
  <c r="L1090"/>
  <c r="E1091"/>
  <c r="L1091"/>
  <c r="L1089"/>
  <c r="E1092"/>
  <c r="L1092"/>
  <c r="M1092"/>
  <c r="E1093"/>
  <c r="M1093"/>
  <c r="L1093"/>
  <c r="E1094"/>
  <c r="M1094"/>
  <c r="L1094"/>
  <c r="F1095"/>
  <c r="G1095"/>
  <c r="H1095"/>
  <c r="I1095"/>
  <c r="J1095"/>
  <c r="K1095"/>
  <c r="E1096"/>
  <c r="E1095"/>
  <c r="M1095"/>
  <c r="L1096"/>
  <c r="E1097"/>
  <c r="L1097"/>
  <c r="L1095"/>
  <c r="E1098"/>
  <c r="L1098"/>
  <c r="M1098"/>
  <c r="E1099"/>
  <c r="M1099"/>
  <c r="L1099"/>
  <c r="E1100"/>
  <c r="M1100"/>
  <c r="L1100"/>
  <c r="E1101"/>
  <c r="L1101"/>
  <c r="M1101"/>
  <c r="E1102"/>
  <c r="L1102"/>
  <c r="M1102"/>
  <c r="E1103"/>
  <c r="M1103"/>
  <c r="L1103"/>
  <c r="F1104"/>
  <c r="G1104"/>
  <c r="H1104"/>
  <c r="I1104"/>
  <c r="J1104"/>
  <c r="K1104"/>
  <c r="E1105"/>
  <c r="M1105"/>
  <c r="L1105"/>
  <c r="L1104"/>
  <c r="E1106"/>
  <c r="M1106"/>
  <c r="L1106"/>
  <c r="E1107"/>
  <c r="L1107"/>
  <c r="M1107"/>
  <c r="E1108"/>
  <c r="L1108"/>
  <c r="M1108"/>
  <c r="E1109"/>
  <c r="M1109"/>
  <c r="L1109"/>
  <c r="E1110"/>
  <c r="M1110"/>
  <c r="L1110"/>
  <c r="E1111"/>
  <c r="L1111"/>
  <c r="M1111"/>
  <c r="E1112"/>
  <c r="L1112"/>
  <c r="M1112"/>
  <c r="E1113"/>
  <c r="M1113"/>
  <c r="L1113"/>
  <c r="E1114"/>
  <c r="M1114"/>
  <c r="L1114"/>
  <c r="E1115"/>
  <c r="L1115"/>
  <c r="M1115"/>
  <c r="E1116"/>
  <c r="L1116"/>
  <c r="M1116"/>
  <c r="E1117"/>
  <c r="M1117"/>
  <c r="L1117"/>
  <c r="E1118"/>
  <c r="M1118"/>
  <c r="L1118"/>
  <c r="E1119"/>
  <c r="L1119"/>
  <c r="M1119"/>
  <c r="E1120"/>
  <c r="L1120"/>
  <c r="M1120"/>
  <c r="E1121"/>
  <c r="M1121"/>
  <c r="L1121"/>
  <c r="F1122"/>
  <c r="G1122"/>
  <c r="H1122"/>
  <c r="I1122"/>
  <c r="J1122"/>
  <c r="K1122"/>
  <c r="E1123"/>
  <c r="M1123"/>
  <c r="L1123"/>
  <c r="L1122"/>
  <c r="E1124"/>
  <c r="M1124"/>
  <c r="L1124"/>
  <c r="E1125"/>
  <c r="L1125"/>
  <c r="M1125"/>
  <c r="F1126"/>
  <c r="G1126"/>
  <c r="H1126"/>
  <c r="I1126"/>
  <c r="J1126"/>
  <c r="K1126"/>
  <c r="E1127"/>
  <c r="L1127"/>
  <c r="L1126"/>
  <c r="E1128"/>
  <c r="E1126"/>
  <c r="M1126"/>
  <c r="L1128"/>
  <c r="M1128"/>
  <c r="E1129"/>
  <c r="M1129"/>
  <c r="L1129"/>
  <c r="E1130"/>
  <c r="M1130"/>
  <c r="L1130"/>
  <c r="E1131"/>
  <c r="L1131"/>
  <c r="M1131"/>
  <c r="F1132"/>
  <c r="G1132"/>
  <c r="H1132"/>
  <c r="I1132"/>
  <c r="J1132"/>
  <c r="K1132"/>
  <c r="E1133"/>
  <c r="L1133"/>
  <c r="L1132"/>
  <c r="E1134"/>
  <c r="E1132"/>
  <c r="M1132"/>
  <c r="L1134"/>
  <c r="M1134"/>
  <c r="E1135"/>
  <c r="M1135"/>
  <c r="L1135"/>
  <c r="E1136"/>
  <c r="M1136"/>
  <c r="L1136"/>
  <c r="E1137"/>
  <c r="L1137"/>
  <c r="M1137"/>
  <c r="F1138"/>
  <c r="G1138"/>
  <c r="H1138"/>
  <c r="I1138"/>
  <c r="J1138"/>
  <c r="K1138"/>
  <c r="E1139"/>
  <c r="L1139"/>
  <c r="L1138"/>
  <c r="E1140"/>
  <c r="E1138"/>
  <c r="M1138"/>
  <c r="L1140"/>
  <c r="M1140"/>
  <c r="E1141"/>
  <c r="M1141"/>
  <c r="L1141"/>
  <c r="F1142"/>
  <c r="G1142"/>
  <c r="H1142"/>
  <c r="I1142"/>
  <c r="J1142"/>
  <c r="K1142"/>
  <c r="E1143"/>
  <c r="M1143"/>
  <c r="L1143"/>
  <c r="L1142"/>
  <c r="E1144"/>
  <c r="M1144"/>
  <c r="L1144"/>
  <c r="E1145"/>
  <c r="L1145"/>
  <c r="M1145"/>
  <c r="E1146"/>
  <c r="L1146"/>
  <c r="M1146"/>
  <c r="E1147"/>
  <c r="M1147"/>
  <c r="L1147"/>
  <c r="E1148"/>
  <c r="M1148"/>
  <c r="L1148"/>
  <c r="E1149"/>
  <c r="L1149"/>
  <c r="M1149"/>
  <c r="E1150"/>
  <c r="L1150"/>
  <c r="M1150"/>
  <c r="F1151"/>
  <c r="G1151"/>
  <c r="H1151"/>
  <c r="I1151"/>
  <c r="J1151"/>
  <c r="K1151"/>
  <c r="E1152"/>
  <c r="E1151"/>
  <c r="L1152"/>
  <c r="M1152"/>
  <c r="E1153"/>
  <c r="M1153"/>
  <c r="L1153"/>
  <c r="E1154"/>
  <c r="M1154"/>
  <c r="L1154"/>
  <c r="E1155"/>
  <c r="L1155"/>
  <c r="M1155"/>
  <c r="E1156"/>
  <c r="L1156"/>
  <c r="M1156"/>
  <c r="E1157"/>
  <c r="M1157"/>
  <c r="L1157"/>
  <c r="E1158"/>
  <c r="M1158"/>
  <c r="L1158"/>
  <c r="E1159"/>
  <c r="L1159"/>
  <c r="M1159"/>
  <c r="F1160"/>
  <c r="G1160"/>
  <c r="H1160"/>
  <c r="I1160"/>
  <c r="J1160"/>
  <c r="K1160"/>
  <c r="E1161"/>
  <c r="L1161"/>
  <c r="L1160"/>
  <c r="E1162"/>
  <c r="E1160"/>
  <c r="L1162"/>
  <c r="M1162"/>
  <c r="E1163"/>
  <c r="M1163"/>
  <c r="L1163"/>
  <c r="E1164"/>
  <c r="M1164"/>
  <c r="L1164"/>
  <c r="E1165"/>
  <c r="L1165"/>
  <c r="M1165"/>
  <c r="E1166"/>
  <c r="L1166"/>
  <c r="M1166"/>
  <c r="F1167"/>
  <c r="G1167"/>
  <c r="H1167"/>
  <c r="I1167"/>
  <c r="J1167"/>
  <c r="K1167"/>
  <c r="L1167"/>
  <c r="E1168"/>
  <c r="E1167"/>
  <c r="M1167"/>
  <c r="L1168"/>
  <c r="M1168"/>
  <c r="E1169"/>
  <c r="L1169"/>
  <c r="M1169"/>
  <c r="E1170"/>
  <c r="M1170"/>
  <c r="L1170"/>
  <c r="E1171"/>
  <c r="M1171"/>
  <c r="L1171"/>
  <c r="E1172"/>
  <c r="L1172"/>
  <c r="M1172"/>
  <c r="E1173"/>
  <c r="L1173"/>
  <c r="M1173"/>
  <c r="F1174"/>
  <c r="G1174"/>
  <c r="H1174"/>
  <c r="I1174"/>
  <c r="J1174"/>
  <c r="K1174"/>
  <c r="E1175"/>
  <c r="L1175"/>
  <c r="L1174"/>
  <c r="E1176"/>
  <c r="M1176"/>
  <c r="L1176"/>
  <c r="E1177"/>
  <c r="M1177"/>
  <c r="L1177"/>
  <c r="F1178"/>
  <c r="G1178"/>
  <c r="G1204"/>
  <c r="H1178"/>
  <c r="I1178"/>
  <c r="J1178"/>
  <c r="K1178"/>
  <c r="K1204"/>
  <c r="E1179"/>
  <c r="M1179"/>
  <c r="L1179"/>
  <c r="L1178"/>
  <c r="E1180"/>
  <c r="E1178"/>
  <c r="M1178"/>
  <c r="L1180"/>
  <c r="M1180"/>
  <c r="E1181"/>
  <c r="L1181"/>
  <c r="M1181"/>
  <c r="E1182"/>
  <c r="M1182"/>
  <c r="L1182"/>
  <c r="E1183"/>
  <c r="M1183"/>
  <c r="L1183"/>
  <c r="E1184"/>
  <c r="L1184"/>
  <c r="M1184"/>
  <c r="E1185"/>
  <c r="L1185"/>
  <c r="M1185"/>
  <c r="F1186"/>
  <c r="G1186"/>
  <c r="H1186"/>
  <c r="I1186"/>
  <c r="J1186"/>
  <c r="K1186"/>
  <c r="E1187"/>
  <c r="L1187"/>
  <c r="L1186"/>
  <c r="E1188"/>
  <c r="M1188"/>
  <c r="L1188"/>
  <c r="E1189"/>
  <c r="M1189"/>
  <c r="L1189"/>
  <c r="F1190"/>
  <c r="G1190"/>
  <c r="H1190"/>
  <c r="I1190"/>
  <c r="J1190"/>
  <c r="K1190"/>
  <c r="E1191"/>
  <c r="E1190"/>
  <c r="L1191"/>
  <c r="L1190"/>
  <c r="E1192"/>
  <c r="L1192"/>
  <c r="M1192"/>
  <c r="E1193"/>
  <c r="L1193"/>
  <c r="M1193"/>
  <c r="E1194"/>
  <c r="M1194"/>
  <c r="L1194"/>
  <c r="L1195"/>
  <c r="E1196"/>
  <c r="E1195"/>
  <c r="M1195"/>
  <c r="L1196"/>
  <c r="M1196"/>
  <c r="E1197"/>
  <c r="L1197"/>
  <c r="M1197"/>
  <c r="E1198"/>
  <c r="M1198"/>
  <c r="L1198"/>
  <c r="M1199"/>
  <c r="E1200"/>
  <c r="M1200"/>
  <c r="L1200"/>
  <c r="M1201"/>
  <c r="M1202"/>
  <c r="M1203"/>
  <c r="D1204"/>
  <c r="F1204"/>
  <c r="H1204"/>
  <c r="I1204"/>
  <c r="J1204"/>
  <c r="C2" i="4"/>
  <c r="C3"/>
  <c r="C4"/>
  <c r="C8"/>
  <c r="I8" s="1"/>
  <c r="D8"/>
  <c r="D35"/>
  <c r="D5" s="1"/>
  <c r="E8"/>
  <c r="F8"/>
  <c r="J8" s="1"/>
  <c r="J35" s="1"/>
  <c r="J5" s="1"/>
  <c r="C9"/>
  <c r="D9"/>
  <c r="E9"/>
  <c r="F9"/>
  <c r="I9"/>
  <c r="J9"/>
  <c r="I10"/>
  <c r="J10"/>
  <c r="I11"/>
  <c r="J11"/>
  <c r="I12"/>
  <c r="J12"/>
  <c r="C13"/>
  <c r="D13"/>
  <c r="E13"/>
  <c r="F13"/>
  <c r="I13"/>
  <c r="J13"/>
  <c r="I14"/>
  <c r="J14"/>
  <c r="I15"/>
  <c r="J15"/>
  <c r="I16"/>
  <c r="J16"/>
  <c r="I17"/>
  <c r="J17"/>
  <c r="I18"/>
  <c r="J18"/>
  <c r="I19"/>
  <c r="J19"/>
  <c r="I20"/>
  <c r="J20"/>
  <c r="I21"/>
  <c r="J21"/>
  <c r="I22"/>
  <c r="J22"/>
  <c r="I23"/>
  <c r="J23"/>
  <c r="D24"/>
  <c r="E24"/>
  <c r="F24"/>
  <c r="J24"/>
  <c r="I25"/>
  <c r="J25"/>
  <c r="C26"/>
  <c r="C24"/>
  <c r="D26"/>
  <c r="E26"/>
  <c r="F26"/>
  <c r="J26"/>
  <c r="I27"/>
  <c r="J27"/>
  <c r="I28"/>
  <c r="J28"/>
  <c r="I29"/>
  <c r="J29"/>
  <c r="I30"/>
  <c r="J30"/>
  <c r="I31"/>
  <c r="J31"/>
  <c r="I32"/>
  <c r="J32"/>
  <c r="D33"/>
  <c r="E33"/>
  <c r="F33"/>
  <c r="J33"/>
  <c r="E35"/>
  <c r="E5" s="1"/>
  <c r="C40"/>
  <c r="D40"/>
  <c r="E40"/>
  <c r="F40"/>
  <c r="G40"/>
  <c r="H40"/>
  <c r="I40"/>
  <c r="J40"/>
  <c r="I41"/>
  <c r="J41"/>
  <c r="I42"/>
  <c r="J42"/>
  <c r="C43"/>
  <c r="D43"/>
  <c r="E43"/>
  <c r="F43"/>
  <c r="G43"/>
  <c r="H43"/>
  <c r="I43"/>
  <c r="J43"/>
  <c r="I44"/>
  <c r="J44"/>
  <c r="I45"/>
  <c r="J45"/>
  <c r="C46"/>
  <c r="C69"/>
  <c r="I69"/>
  <c r="D46"/>
  <c r="E46"/>
  <c r="F46"/>
  <c r="G46"/>
  <c r="H46"/>
  <c r="J46"/>
  <c r="I47"/>
  <c r="J47"/>
  <c r="I48"/>
  <c r="J48"/>
  <c r="C49"/>
  <c r="I49"/>
  <c r="D49"/>
  <c r="E49"/>
  <c r="F49"/>
  <c r="G49"/>
  <c r="H49"/>
  <c r="J49"/>
  <c r="I50"/>
  <c r="J50"/>
  <c r="I51"/>
  <c r="J51"/>
  <c r="C52"/>
  <c r="D52"/>
  <c r="E52"/>
  <c r="F52"/>
  <c r="G52"/>
  <c r="H52"/>
  <c r="I52"/>
  <c r="J52"/>
  <c r="I53"/>
  <c r="J53"/>
  <c r="I54"/>
  <c r="J54"/>
  <c r="C55"/>
  <c r="D55"/>
  <c r="E55"/>
  <c r="F55"/>
  <c r="G55"/>
  <c r="H55"/>
  <c r="I55"/>
  <c r="J55"/>
  <c r="I56"/>
  <c r="J56"/>
  <c r="I57"/>
  <c r="J57"/>
  <c r="C58"/>
  <c r="D58"/>
  <c r="E58"/>
  <c r="F58"/>
  <c r="G58"/>
  <c r="H58"/>
  <c r="I58"/>
  <c r="J58"/>
  <c r="I59"/>
  <c r="J59"/>
  <c r="I60"/>
  <c r="J60"/>
  <c r="C61"/>
  <c r="D61"/>
  <c r="E61"/>
  <c r="F61"/>
  <c r="G61"/>
  <c r="H61"/>
  <c r="I61"/>
  <c r="J61"/>
  <c r="I62"/>
  <c r="J62"/>
  <c r="I63"/>
  <c r="J63"/>
  <c r="C64"/>
  <c r="D64"/>
  <c r="E64"/>
  <c r="F64"/>
  <c r="G64"/>
  <c r="H64"/>
  <c r="I64"/>
  <c r="J64"/>
  <c r="I65"/>
  <c r="J65"/>
  <c r="I66"/>
  <c r="J66"/>
  <c r="I67"/>
  <c r="J67"/>
  <c r="I68"/>
  <c r="J68"/>
  <c r="D69"/>
  <c r="E69"/>
  <c r="F69"/>
  <c r="G69"/>
  <c r="H69"/>
  <c r="J69"/>
  <c r="T12" i="6"/>
  <c r="T13"/>
  <c r="I14"/>
  <c r="T14"/>
  <c r="T15"/>
  <c r="I16"/>
  <c r="L16"/>
  <c r="M16"/>
  <c r="T16"/>
  <c r="I17"/>
  <c r="T17"/>
  <c r="T18"/>
  <c r="I19"/>
  <c r="M19"/>
  <c r="T19"/>
  <c r="I20"/>
  <c r="T20"/>
  <c r="L21"/>
  <c r="M21"/>
  <c r="T21"/>
  <c r="S22"/>
  <c r="T22"/>
  <c r="L23"/>
  <c r="P23"/>
  <c r="T23"/>
  <c r="L24"/>
  <c r="M24"/>
  <c r="N24"/>
  <c r="O24"/>
  <c r="P24"/>
  <c r="Q24"/>
  <c r="R24"/>
  <c r="S24"/>
  <c r="T24"/>
  <c r="L25"/>
  <c r="M25"/>
  <c r="N25"/>
  <c r="O25"/>
  <c r="P25"/>
  <c r="Q25"/>
  <c r="R25"/>
  <c r="S25"/>
  <c r="T25"/>
  <c r="J26"/>
  <c r="T26"/>
  <c r="J27"/>
  <c r="J28"/>
  <c r="T27"/>
  <c r="T28"/>
  <c r="T29"/>
  <c r="L30"/>
  <c r="M30"/>
  <c r="N30"/>
  <c r="O30"/>
  <c r="P30"/>
  <c r="Q30"/>
  <c r="R30"/>
  <c r="S30"/>
  <c r="T30"/>
  <c r="L31"/>
  <c r="S31"/>
  <c r="T31"/>
  <c r="L32"/>
  <c r="S32"/>
  <c r="T32"/>
  <c r="L33"/>
  <c r="M33"/>
  <c r="N33"/>
  <c r="O33"/>
  <c r="P33"/>
  <c r="Q33"/>
  <c r="R33"/>
  <c r="S33"/>
  <c r="T33"/>
  <c r="L34"/>
  <c r="S34"/>
  <c r="T34"/>
  <c r="L35"/>
  <c r="S35"/>
  <c r="T35"/>
  <c r="L36"/>
  <c r="S36"/>
  <c r="T36"/>
  <c r="L37"/>
  <c r="S37"/>
  <c r="T37"/>
  <c r="L38"/>
  <c r="S38"/>
  <c r="T38"/>
  <c r="L39"/>
  <c r="M39"/>
  <c r="N39"/>
  <c r="O39"/>
  <c r="P39"/>
  <c r="Q39"/>
  <c r="R39"/>
  <c r="S39"/>
  <c r="T39"/>
  <c r="L40"/>
  <c r="S40"/>
  <c r="T40"/>
  <c r="L41"/>
  <c r="S41"/>
  <c r="T41"/>
  <c r="L42"/>
  <c r="S42"/>
  <c r="T42"/>
  <c r="L43"/>
  <c r="S43"/>
  <c r="T43"/>
  <c r="L44"/>
  <c r="S44"/>
  <c r="T44"/>
  <c r="L45"/>
  <c r="S45"/>
  <c r="T45"/>
  <c r="L46"/>
  <c r="S46"/>
  <c r="T46"/>
  <c r="L47"/>
  <c r="S47"/>
  <c r="T47"/>
  <c r="L48"/>
  <c r="M48"/>
  <c r="N48"/>
  <c r="O48"/>
  <c r="P48"/>
  <c r="Q48"/>
  <c r="R48"/>
  <c r="S48"/>
  <c r="T48"/>
  <c r="L49"/>
  <c r="S49"/>
  <c r="T49"/>
  <c r="L50"/>
  <c r="S50"/>
  <c r="T50"/>
  <c r="L51"/>
  <c r="S51"/>
  <c r="T51"/>
  <c r="L52"/>
  <c r="S52"/>
  <c r="T52"/>
  <c r="L53"/>
  <c r="S53"/>
  <c r="T53"/>
  <c r="L54"/>
  <c r="S54"/>
  <c r="T54"/>
  <c r="L55"/>
  <c r="S55"/>
  <c r="T55"/>
  <c r="L56"/>
  <c r="S56"/>
  <c r="T56"/>
  <c r="L57"/>
  <c r="S57"/>
  <c r="T57"/>
  <c r="L58"/>
  <c r="S58"/>
  <c r="T58"/>
  <c r="L59"/>
  <c r="S59"/>
  <c r="T59"/>
  <c r="L60"/>
  <c r="S60"/>
  <c r="T60"/>
  <c r="L61"/>
  <c r="S61"/>
  <c r="T61"/>
  <c r="L62"/>
  <c r="S62"/>
  <c r="T62"/>
  <c r="L63"/>
  <c r="S63"/>
  <c r="T63"/>
  <c r="L64"/>
  <c r="S64"/>
  <c r="T64"/>
  <c r="L65"/>
  <c r="S65"/>
  <c r="T65"/>
  <c r="L66"/>
  <c r="M66"/>
  <c r="N66"/>
  <c r="O66"/>
  <c r="P66"/>
  <c r="Q66"/>
  <c r="R66"/>
  <c r="S66"/>
  <c r="T66"/>
  <c r="L67"/>
  <c r="S67"/>
  <c r="T67"/>
  <c r="L68"/>
  <c r="S68"/>
  <c r="T68"/>
  <c r="L69"/>
  <c r="S69"/>
  <c r="T69"/>
  <c r="L70"/>
  <c r="M70"/>
  <c r="N70"/>
  <c r="O70"/>
  <c r="P70"/>
  <c r="Q70"/>
  <c r="R70"/>
  <c r="S70"/>
  <c r="T70"/>
  <c r="L71"/>
  <c r="S71"/>
  <c r="T71"/>
  <c r="L72"/>
  <c r="S72"/>
  <c r="T72"/>
  <c r="L73"/>
  <c r="S73"/>
  <c r="T73"/>
  <c r="L74"/>
  <c r="S74"/>
  <c r="T74"/>
  <c r="L75"/>
  <c r="S75"/>
  <c r="T75"/>
  <c r="L76"/>
  <c r="M76"/>
  <c r="N76"/>
  <c r="O76"/>
  <c r="P76"/>
  <c r="Q76"/>
  <c r="R76"/>
  <c r="S76"/>
  <c r="T76"/>
  <c r="L77"/>
  <c r="S77"/>
  <c r="T77"/>
  <c r="L78"/>
  <c r="S78"/>
  <c r="T78"/>
  <c r="L79"/>
  <c r="S79"/>
  <c r="T79"/>
  <c r="L80"/>
  <c r="S80"/>
  <c r="T80"/>
  <c r="L81"/>
  <c r="S81"/>
  <c r="T81"/>
  <c r="L82"/>
  <c r="M82"/>
  <c r="N82"/>
  <c r="O82"/>
  <c r="P82"/>
  <c r="Q82"/>
  <c r="R82"/>
  <c r="S82"/>
  <c r="T82"/>
  <c r="L83"/>
  <c r="S83"/>
  <c r="T83"/>
  <c r="L84"/>
  <c r="S84"/>
  <c r="T84"/>
  <c r="L85"/>
  <c r="S85"/>
  <c r="T85"/>
  <c r="L86"/>
  <c r="M86"/>
  <c r="N86"/>
  <c r="O86"/>
  <c r="P86"/>
  <c r="Q86"/>
  <c r="R86"/>
  <c r="S86"/>
  <c r="T86"/>
  <c r="L87"/>
  <c r="S87"/>
  <c r="T87"/>
  <c r="L88"/>
  <c r="S88"/>
  <c r="T88"/>
  <c r="L89"/>
  <c r="S89"/>
  <c r="T89"/>
  <c r="L90"/>
  <c r="S90"/>
  <c r="T90"/>
  <c r="L91"/>
  <c r="S91"/>
  <c r="T91"/>
  <c r="L92"/>
  <c r="S92"/>
  <c r="T92"/>
  <c r="L93"/>
  <c r="S93"/>
  <c r="T93"/>
  <c r="L94"/>
  <c r="S94"/>
  <c r="T94"/>
  <c r="L95"/>
  <c r="M95"/>
  <c r="N95"/>
  <c r="O95"/>
  <c r="P95"/>
  <c r="Q95"/>
  <c r="R95"/>
  <c r="S95"/>
  <c r="T95"/>
  <c r="L96"/>
  <c r="S96"/>
  <c r="T96"/>
  <c r="L97"/>
  <c r="S97"/>
  <c r="T97"/>
  <c r="L98"/>
  <c r="S98"/>
  <c r="T98"/>
  <c r="L99"/>
  <c r="S99"/>
  <c r="T99"/>
  <c r="L100"/>
  <c r="S100"/>
  <c r="T100"/>
  <c r="L101"/>
  <c r="S101"/>
  <c r="T101"/>
  <c r="L102"/>
  <c r="S102"/>
  <c r="T102"/>
  <c r="L103"/>
  <c r="S103"/>
  <c r="T103"/>
  <c r="L104"/>
  <c r="M104"/>
  <c r="N104"/>
  <c r="O104"/>
  <c r="P104"/>
  <c r="Q104"/>
  <c r="R104"/>
  <c r="S104"/>
  <c r="T104"/>
  <c r="L105"/>
  <c r="S105"/>
  <c r="T105"/>
  <c r="L106"/>
  <c r="S106"/>
  <c r="T106"/>
  <c r="L107"/>
  <c r="S107"/>
  <c r="T107"/>
  <c r="L108"/>
  <c r="S108"/>
  <c r="T108"/>
  <c r="L109"/>
  <c r="S109"/>
  <c r="T109"/>
  <c r="L110"/>
  <c r="S110"/>
  <c r="T110"/>
  <c r="L111"/>
  <c r="M111"/>
  <c r="N111"/>
  <c r="O111"/>
  <c r="P111"/>
  <c r="Q111"/>
  <c r="R111"/>
  <c r="S111"/>
  <c r="T111"/>
  <c r="L112"/>
  <c r="S112"/>
  <c r="T112"/>
  <c r="L113"/>
  <c r="S113"/>
  <c r="T113"/>
  <c r="L114"/>
  <c r="S114"/>
  <c r="T114"/>
  <c r="L115"/>
  <c r="S115"/>
  <c r="T115"/>
  <c r="L116"/>
  <c r="S116"/>
  <c r="T116"/>
  <c r="L117"/>
  <c r="S117"/>
  <c r="T117"/>
  <c r="L118"/>
  <c r="M118"/>
  <c r="N118"/>
  <c r="O118"/>
  <c r="P118"/>
  <c r="Q118"/>
  <c r="R118"/>
  <c r="S118"/>
  <c r="T118"/>
  <c r="L119"/>
  <c r="S119"/>
  <c r="T119"/>
  <c r="L120"/>
  <c r="S120"/>
  <c r="T120"/>
  <c r="L121"/>
  <c r="S121"/>
  <c r="T121"/>
  <c r="L122"/>
  <c r="M122"/>
  <c r="N122"/>
  <c r="O122"/>
  <c r="P122"/>
  <c r="Q122"/>
  <c r="R122"/>
  <c r="S122"/>
  <c r="T122"/>
  <c r="L123"/>
  <c r="S123"/>
  <c r="T123"/>
  <c r="L124"/>
  <c r="S124"/>
  <c r="T124"/>
  <c r="L125"/>
  <c r="S125"/>
  <c r="T125"/>
  <c r="L126"/>
  <c r="S126"/>
  <c r="T126"/>
  <c r="L127"/>
  <c r="S127"/>
  <c r="T127"/>
  <c r="L128"/>
  <c r="S128"/>
  <c r="T128"/>
  <c r="L129"/>
  <c r="S129"/>
  <c r="T129"/>
  <c r="L130"/>
  <c r="M130"/>
  <c r="N130"/>
  <c r="O130"/>
  <c r="P130"/>
  <c r="Q130"/>
  <c r="R130"/>
  <c r="S130"/>
  <c r="T130"/>
  <c r="L131"/>
  <c r="S131"/>
  <c r="T131"/>
  <c r="L132"/>
  <c r="S132"/>
  <c r="T132"/>
  <c r="L133"/>
  <c r="S133"/>
  <c r="T133"/>
  <c r="L134"/>
  <c r="M134"/>
  <c r="N134"/>
  <c r="O134"/>
  <c r="P134"/>
  <c r="Q134"/>
  <c r="R134"/>
  <c r="S134"/>
  <c r="T134"/>
  <c r="L135"/>
  <c r="S135"/>
  <c r="T135"/>
  <c r="L136"/>
  <c r="S136"/>
  <c r="T136"/>
  <c r="L137"/>
  <c r="S137"/>
  <c r="T137"/>
  <c r="L138"/>
  <c r="S138"/>
  <c r="T138"/>
  <c r="L139"/>
  <c r="S139"/>
  <c r="T139"/>
  <c r="L140"/>
  <c r="S140"/>
  <c r="T140"/>
  <c r="L141"/>
  <c r="S141"/>
  <c r="T141"/>
  <c r="L142"/>
  <c r="S142"/>
  <c r="T142"/>
  <c r="T143"/>
  <c r="L144"/>
  <c r="S144"/>
  <c r="T144"/>
  <c r="T145"/>
  <c r="U145"/>
  <c r="T146"/>
  <c r="T147"/>
  <c r="K148"/>
  <c r="L148"/>
  <c r="M148"/>
  <c r="N148"/>
  <c r="O148"/>
  <c r="P148"/>
  <c r="Q148"/>
  <c r="R148"/>
  <c r="S148"/>
  <c r="T148"/>
  <c r="T149"/>
  <c r="T150"/>
  <c r="T151"/>
  <c r="T152"/>
  <c r="T153"/>
  <c r="T154"/>
  <c r="G68" i="2"/>
  <c r="F69"/>
  <c r="K300" i="3"/>
  <c r="I55" i="2" s="1"/>
  <c r="G300" i="3"/>
  <c r="K296"/>
  <c r="I52" i="2"/>
  <c r="G296" i="3"/>
  <c r="L291"/>
  <c r="H291"/>
  <c r="I290"/>
  <c r="E290"/>
  <c r="L287"/>
  <c r="Q60" i="1" s="1"/>
  <c r="G60" s="1"/>
  <c r="N60" s="1"/>
  <c r="H287" i="3"/>
  <c r="L279"/>
  <c r="H279"/>
  <c r="I278"/>
  <c r="E278"/>
  <c r="L275"/>
  <c r="H275"/>
  <c r="I274"/>
  <c r="E274"/>
  <c r="J273"/>
  <c r="F273"/>
  <c r="K272"/>
  <c r="G272"/>
  <c r="K268"/>
  <c r="G268"/>
  <c r="J261"/>
  <c r="F261"/>
  <c r="K260"/>
  <c r="G260"/>
  <c r="L259"/>
  <c r="H259"/>
  <c r="I258"/>
  <c r="E258"/>
  <c r="K252"/>
  <c r="I63" i="2" s="1"/>
  <c r="G252" i="3"/>
  <c r="L243"/>
  <c r="Q66" i="1" s="1"/>
  <c r="G66" s="1"/>
  <c r="N66" s="1"/>
  <c r="H243" i="3"/>
  <c r="L239"/>
  <c r="H239"/>
  <c r="I238"/>
  <c r="E238"/>
  <c r="J237"/>
  <c r="F237"/>
  <c r="K236"/>
  <c r="G236"/>
  <c r="J233"/>
  <c r="F233"/>
  <c r="L227"/>
  <c r="H227"/>
  <c r="L223"/>
  <c r="Q53" i="1" s="1"/>
  <c r="G53" s="1"/>
  <c r="N53" s="1"/>
  <c r="H223" i="3"/>
  <c r="E196"/>
  <c r="K190"/>
  <c r="I41" i="2" s="1"/>
  <c r="F187" i="3"/>
  <c r="H86" i="2"/>
  <c r="F118" i="1"/>
  <c r="N79"/>
  <c r="N81" s="1"/>
  <c r="G81"/>
  <c r="N1201" i="3"/>
  <c r="L300"/>
  <c r="H300"/>
  <c r="L296"/>
  <c r="Q61" i="1" s="1"/>
  <c r="G61" s="1"/>
  <c r="N61" s="1"/>
  <c r="H296" i="3"/>
  <c r="I291"/>
  <c r="G50" i="2"/>
  <c r="E291" i="3"/>
  <c r="J290"/>
  <c r="F290"/>
  <c r="I287"/>
  <c r="E287"/>
  <c r="I279"/>
  <c r="E279"/>
  <c r="M279" s="1"/>
  <c r="J278"/>
  <c r="F278"/>
  <c r="I275"/>
  <c r="G51" i="2" s="1"/>
  <c r="E275" i="3"/>
  <c r="J274"/>
  <c r="F274"/>
  <c r="K273"/>
  <c r="G273"/>
  <c r="L272"/>
  <c r="H272"/>
  <c r="L268"/>
  <c r="H268"/>
  <c r="K261"/>
  <c r="G261"/>
  <c r="L260"/>
  <c r="H260"/>
  <c r="I259"/>
  <c r="G47" i="2" s="1"/>
  <c r="E259" i="3"/>
  <c r="J258"/>
  <c r="F258"/>
  <c r="L252"/>
  <c r="H252"/>
  <c r="I243"/>
  <c r="E243"/>
  <c r="I239"/>
  <c r="E239"/>
  <c r="M239"/>
  <c r="J238"/>
  <c r="F238"/>
  <c r="K237"/>
  <c r="G237"/>
  <c r="L236"/>
  <c r="H236"/>
  <c r="K233"/>
  <c r="G233"/>
  <c r="I227"/>
  <c r="E227"/>
  <c r="I223"/>
  <c r="E223"/>
  <c r="H205"/>
  <c r="I196"/>
  <c r="F96" i="2"/>
  <c r="F95"/>
  <c r="H77"/>
  <c r="F72"/>
  <c r="F71"/>
  <c r="F33"/>
  <c r="F28"/>
  <c r="E187" i="3"/>
  <c r="I187"/>
  <c r="G40" i="2" s="1"/>
  <c r="F190" i="3"/>
  <c r="J190"/>
  <c r="H41" i="2" s="1"/>
  <c r="H196" i="3"/>
  <c r="L196"/>
  <c r="Q55" i="1" s="1"/>
  <c r="G55" s="1"/>
  <c r="N55" s="1"/>
  <c r="H204" i="3"/>
  <c r="L204"/>
  <c r="G205"/>
  <c r="K205"/>
  <c r="H187"/>
  <c r="L187"/>
  <c r="E190"/>
  <c r="I190"/>
  <c r="G41" i="2"/>
  <c r="G196" i="3"/>
  <c r="K196"/>
  <c r="G204"/>
  <c r="K204"/>
  <c r="F205"/>
  <c r="J205"/>
  <c r="G187"/>
  <c r="K187"/>
  <c r="I40" i="2" s="1"/>
  <c r="H190" i="3"/>
  <c r="L190"/>
  <c r="F196"/>
  <c r="J196"/>
  <c r="H42" i="2" s="1"/>
  <c r="F204" i="3"/>
  <c r="J204"/>
  <c r="E205"/>
  <c r="I205"/>
  <c r="G43" i="2"/>
  <c r="N25" i="1"/>
  <c r="I9"/>
  <c r="P9"/>
  <c r="F9"/>
  <c r="N919" i="3"/>
  <c r="I300"/>
  <c r="G55" i="2" s="1"/>
  <c r="E300" i="3"/>
  <c r="I296"/>
  <c r="G52" i="2"/>
  <c r="E296" i="3"/>
  <c r="J291"/>
  <c r="H50" i="2"/>
  <c r="F291" i="3"/>
  <c r="K290"/>
  <c r="G290"/>
  <c r="J287"/>
  <c r="F287"/>
  <c r="J279"/>
  <c r="F279"/>
  <c r="K278"/>
  <c r="G278"/>
  <c r="J275"/>
  <c r="H51" i="2"/>
  <c r="F275" i="3"/>
  <c r="K274"/>
  <c r="G274"/>
  <c r="L273"/>
  <c r="H273"/>
  <c r="I272"/>
  <c r="E272"/>
  <c r="M272"/>
  <c r="I268"/>
  <c r="E268"/>
  <c r="L261"/>
  <c r="H261"/>
  <c r="I260"/>
  <c r="E260"/>
  <c r="M260" s="1"/>
  <c r="J259"/>
  <c r="H47" i="2"/>
  <c r="F259" i="3"/>
  <c r="K258"/>
  <c r="G258"/>
  <c r="I252"/>
  <c r="G63" i="2"/>
  <c r="E252" i="3"/>
  <c r="J243"/>
  <c r="F243"/>
  <c r="J239"/>
  <c r="F239"/>
  <c r="K238"/>
  <c r="G238"/>
  <c r="L237"/>
  <c r="H237"/>
  <c r="I236"/>
  <c r="E236"/>
  <c r="L233"/>
  <c r="H233"/>
  <c r="J227"/>
  <c r="F227"/>
  <c r="J223"/>
  <c r="F223"/>
  <c r="L205"/>
  <c r="E204"/>
  <c r="M204"/>
  <c r="F84" i="2"/>
  <c r="F83"/>
  <c r="I77"/>
  <c r="E77"/>
  <c r="F76"/>
  <c r="F75"/>
  <c r="I68"/>
  <c r="I66" s="1"/>
  <c r="F110" i="1"/>
  <c r="F120" s="1"/>
  <c r="F46"/>
  <c r="G25" i="2"/>
  <c r="G22"/>
  <c r="F26"/>
  <c r="F25" s="1"/>
  <c r="F22" s="1"/>
  <c r="N42" i="1"/>
  <c r="J300" i="3"/>
  <c r="H55" i="2"/>
  <c r="F300" i="3"/>
  <c r="J296"/>
  <c r="H52" i="2" s="1"/>
  <c r="F296" i="3"/>
  <c r="K291"/>
  <c r="I50" i="2"/>
  <c r="G291" i="3"/>
  <c r="L290"/>
  <c r="Q58" i="1"/>
  <c r="H290" i="3"/>
  <c r="K287"/>
  <c r="G287"/>
  <c r="K279"/>
  <c r="G279"/>
  <c r="L278"/>
  <c r="Q59" i="1"/>
  <c r="G59" s="1"/>
  <c r="H278" i="3"/>
  <c r="K275"/>
  <c r="I51" i="2"/>
  <c r="G275" i="3"/>
  <c r="L274"/>
  <c r="H274"/>
  <c r="I273"/>
  <c r="E273"/>
  <c r="M273" s="1"/>
  <c r="J272"/>
  <c r="F272"/>
  <c r="J268"/>
  <c r="H48" i="2"/>
  <c r="F268" i="3"/>
  <c r="I261"/>
  <c r="E261"/>
  <c r="M261"/>
  <c r="J260"/>
  <c r="F260"/>
  <c r="K259"/>
  <c r="I47" i="2"/>
  <c r="G259" i="3"/>
  <c r="L258"/>
  <c r="Q69" i="1"/>
  <c r="H258" i="3"/>
  <c r="J252"/>
  <c r="H63" i="2" s="1"/>
  <c r="F63" s="1"/>
  <c r="F252" i="3"/>
  <c r="K243"/>
  <c r="G243"/>
  <c r="K239"/>
  <c r="G239"/>
  <c r="L238"/>
  <c r="H238"/>
  <c r="I237"/>
  <c r="E237"/>
  <c r="M237"/>
  <c r="J236"/>
  <c r="F236"/>
  <c r="I233"/>
  <c r="E233"/>
  <c r="M233" s="1"/>
  <c r="K227"/>
  <c r="I44" i="2"/>
  <c r="G227" i="3"/>
  <c r="K223"/>
  <c r="G223"/>
  <c r="I204"/>
  <c r="G42" i="2" s="1"/>
  <c r="G190" i="3"/>
  <c r="F88" i="2"/>
  <c r="F77"/>
  <c r="E68"/>
  <c r="E66" s="1"/>
  <c r="G56"/>
  <c r="F37"/>
  <c r="I25"/>
  <c r="I22" s="1"/>
  <c r="E25"/>
  <c r="E22"/>
  <c r="F87"/>
  <c r="F86" s="1"/>
  <c r="F66" s="1"/>
  <c r="L22" i="1"/>
  <c r="F22"/>
  <c r="L21"/>
  <c r="N21" s="1"/>
  <c r="F21"/>
  <c r="L20"/>
  <c r="F20"/>
  <c r="L19"/>
  <c r="F19"/>
  <c r="L18"/>
  <c r="F18"/>
  <c r="L17"/>
  <c r="F17"/>
  <c r="L16"/>
  <c r="F16"/>
  <c r="L15"/>
  <c r="F15"/>
  <c r="L14"/>
  <c r="F14"/>
  <c r="L13"/>
  <c r="L23" s="1"/>
  <c r="L48" s="1"/>
  <c r="F13"/>
  <c r="F23" s="1"/>
  <c r="F48" s="1"/>
  <c r="F57" i="2"/>
  <c r="F56"/>
  <c r="P127" i="1"/>
  <c r="P84" s="1"/>
  <c r="G22"/>
  <c r="N22"/>
  <c r="G21"/>
  <c r="G20"/>
  <c r="N20"/>
  <c r="G19"/>
  <c r="N19" s="1"/>
  <c r="G18"/>
  <c r="N18" s="1"/>
  <c r="G17"/>
  <c r="N17" s="1"/>
  <c r="G16"/>
  <c r="N16" s="1"/>
  <c r="G15"/>
  <c r="G14"/>
  <c r="N14"/>
  <c r="G13"/>
  <c r="N13" s="1"/>
  <c r="N23" s="1"/>
  <c r="N9"/>
  <c r="I15"/>
  <c r="I14"/>
  <c r="I23" s="1"/>
  <c r="I48" s="1"/>
  <c r="I46" i="4"/>
  <c r="C33"/>
  <c r="I24"/>
  <c r="I26"/>
  <c r="M945" i="3"/>
  <c r="M1160"/>
  <c r="M1054"/>
  <c r="M1010"/>
  <c r="M991"/>
  <c r="M860"/>
  <c r="M822"/>
  <c r="M672"/>
  <c r="M804"/>
  <c r="M1190"/>
  <c r="M997"/>
  <c r="M840"/>
  <c r="M807"/>
  <c r="M663"/>
  <c r="E781"/>
  <c r="L922"/>
  <c r="E1186"/>
  <c r="M1186"/>
  <c r="E1174"/>
  <c r="M1174"/>
  <c r="L1151"/>
  <c r="M1151"/>
  <c r="E1142"/>
  <c r="M1142"/>
  <c r="E1122"/>
  <c r="M1122"/>
  <c r="E1104"/>
  <c r="M1104"/>
  <c r="E1086"/>
  <c r="L1001"/>
  <c r="M1001"/>
  <c r="L963"/>
  <c r="M963"/>
  <c r="E954"/>
  <c r="M954"/>
  <c r="E948"/>
  <c r="M948"/>
  <c r="M916"/>
  <c r="E908"/>
  <c r="M908"/>
  <c r="M906"/>
  <c r="E896"/>
  <c r="M896"/>
  <c r="M894"/>
  <c r="E878"/>
  <c r="M878"/>
  <c r="M862"/>
  <c r="E856"/>
  <c r="M856"/>
  <c r="E850"/>
  <c r="M850"/>
  <c r="E844"/>
  <c r="M844"/>
  <c r="M842"/>
  <c r="M824"/>
  <c r="M814"/>
  <c r="M808"/>
  <c r="M806"/>
  <c r="M768"/>
  <c r="L767"/>
  <c r="M767"/>
  <c r="M756"/>
  <c r="L755"/>
  <c r="M755"/>
  <c r="M738"/>
  <c r="L737"/>
  <c r="M737"/>
  <c r="M716"/>
  <c r="L715"/>
  <c r="M715"/>
  <c r="M710"/>
  <c r="L709"/>
  <c r="M709"/>
  <c r="M704"/>
  <c r="L703"/>
  <c r="M703"/>
  <c r="M674"/>
  <c r="M668"/>
  <c r="M1191"/>
  <c r="M1161"/>
  <c r="M1139"/>
  <c r="M1133"/>
  <c r="M1127"/>
  <c r="M1097"/>
  <c r="M1091"/>
  <c r="M1055"/>
  <c r="M1051"/>
  <c r="M1039"/>
  <c r="M1027"/>
  <c r="M1021"/>
  <c r="M1011"/>
  <c r="M999"/>
  <c r="M993"/>
  <c r="M987"/>
  <c r="M1096"/>
  <c r="M1090"/>
  <c r="M1050"/>
  <c r="M1038"/>
  <c r="M1020"/>
  <c r="M998"/>
  <c r="M992"/>
  <c r="M986"/>
  <c r="L719"/>
  <c r="M719"/>
  <c r="L681"/>
  <c r="L781"/>
  <c r="M1187"/>
  <c r="M1175"/>
  <c r="M773"/>
  <c r="M745"/>
  <c r="M729"/>
  <c r="G69" i="1"/>
  <c r="N69" s="1"/>
  <c r="Q63"/>
  <c r="G58"/>
  <c r="P53"/>
  <c r="F53"/>
  <c r="M223" i="3"/>
  <c r="P65" i="1"/>
  <c r="E44" i="2"/>
  <c r="M227" i="3"/>
  <c r="P66" i="1"/>
  <c r="F66" s="1"/>
  <c r="F67" s="1"/>
  <c r="M243" i="3"/>
  <c r="E47" i="2"/>
  <c r="M259" i="3"/>
  <c r="E51" i="2"/>
  <c r="M275" i="3"/>
  <c r="P60" i="1"/>
  <c r="F60" s="1"/>
  <c r="F63" s="1"/>
  <c r="M287" i="3"/>
  <c r="E50" i="2"/>
  <c r="M291" i="3"/>
  <c r="P69" i="1"/>
  <c r="F69" s="1"/>
  <c r="E46" i="2"/>
  <c r="M258" i="3"/>
  <c r="P59" i="1"/>
  <c r="F59"/>
  <c r="E49" i="2"/>
  <c r="M278" i="3"/>
  <c r="P58" i="1"/>
  <c r="P63" s="1"/>
  <c r="M290" i="3"/>
  <c r="I46" i="2"/>
  <c r="G48"/>
  <c r="I49"/>
  <c r="F49" s="1"/>
  <c r="F55"/>
  <c r="M238" i="3"/>
  <c r="M274"/>
  <c r="M236"/>
  <c r="E63" i="2"/>
  <c r="M252" i="3"/>
  <c r="E48" i="2"/>
  <c r="M268" i="3"/>
  <c r="P61" i="1"/>
  <c r="F61"/>
  <c r="E52" i="2"/>
  <c r="M296" i="3"/>
  <c r="E55" i="2"/>
  <c r="M300" i="3"/>
  <c r="N15" i="1"/>
  <c r="H43" i="2"/>
  <c r="I42"/>
  <c r="I39"/>
  <c r="Q54" i="1"/>
  <c r="G54"/>
  <c r="N54"/>
  <c r="H46" i="2"/>
  <c r="H49"/>
  <c r="Q65" i="1"/>
  <c r="G65" s="1"/>
  <c r="F68" i="2"/>
  <c r="E43"/>
  <c r="M205" i="3"/>
  <c r="M190"/>
  <c r="E41" i="2"/>
  <c r="P54" i="1"/>
  <c r="F54" s="1"/>
  <c r="M187" i="3"/>
  <c r="E40" i="2"/>
  <c r="H44"/>
  <c r="F40"/>
  <c r="P55" i="1"/>
  <c r="F55"/>
  <c r="E42" i="2"/>
  <c r="M196" i="3"/>
  <c r="I43" i="2"/>
  <c r="I38" s="1"/>
  <c r="G44"/>
  <c r="F44" s="1"/>
  <c r="F47"/>
  <c r="F51"/>
  <c r="F50"/>
  <c r="G46"/>
  <c r="F46" s="1"/>
  <c r="I48"/>
  <c r="F48" s="1"/>
  <c r="G49"/>
  <c r="C35" i="4"/>
  <c r="C5" s="1"/>
  <c r="I33"/>
  <c r="C36"/>
  <c r="L1063" i="3"/>
  <c r="M650"/>
  <c r="M652"/>
  <c r="M658"/>
  <c r="M660"/>
  <c r="M781"/>
  <c r="M785"/>
  <c r="M646"/>
  <c r="M655"/>
  <c r="M657"/>
  <c r="M662"/>
  <c r="M784"/>
  <c r="M645"/>
  <c r="M648"/>
  <c r="M649"/>
  <c r="M653"/>
  <c r="M656"/>
  <c r="M659"/>
  <c r="M661"/>
  <c r="M783"/>
  <c r="M647"/>
  <c r="M651"/>
  <c r="M654"/>
  <c r="M782"/>
  <c r="L1204"/>
  <c r="M1086"/>
  <c r="E1204"/>
  <c r="M681"/>
  <c r="E1063"/>
  <c r="E922"/>
  <c r="F58" i="1"/>
  <c r="P67"/>
  <c r="F65"/>
  <c r="E39" i="2"/>
  <c r="E38" s="1"/>
  <c r="Q67" i="1"/>
  <c r="N58"/>
  <c r="I36" i="4"/>
  <c r="I35"/>
  <c r="I5" s="1"/>
  <c r="M788" i="3"/>
  <c r="M792"/>
  <c r="M795"/>
  <c r="M923"/>
  <c r="M791"/>
  <c r="M793"/>
  <c r="M799"/>
  <c r="M801"/>
  <c r="M922"/>
  <c r="M926"/>
  <c r="M787"/>
  <c r="M796"/>
  <c r="M798"/>
  <c r="M803"/>
  <c r="M925"/>
  <c r="M786"/>
  <c r="M789"/>
  <c r="M790"/>
  <c r="M794"/>
  <c r="M797"/>
  <c r="M800"/>
  <c r="M802"/>
  <c r="M924"/>
  <c r="M1069"/>
  <c r="M1078"/>
  <c r="M1080"/>
  <c r="M1085"/>
  <c r="M1207"/>
  <c r="M1068"/>
  <c r="M1071"/>
  <c r="M1072"/>
  <c r="M1076"/>
  <c r="M1079"/>
  <c r="M1082"/>
  <c r="M1084"/>
  <c r="M1206"/>
  <c r="M1070"/>
  <c r="M1074"/>
  <c r="M1077"/>
  <c r="M1205"/>
  <c r="M1073"/>
  <c r="M1075"/>
  <c r="M1081"/>
  <c r="M1083"/>
  <c r="M1204"/>
  <c r="M1208"/>
  <c r="M927"/>
  <c r="M930"/>
  <c r="M931"/>
  <c r="M935"/>
  <c r="M938"/>
  <c r="M941"/>
  <c r="M943"/>
  <c r="M1065"/>
  <c r="M929"/>
  <c r="M933"/>
  <c r="M936"/>
  <c r="M1064"/>
  <c r="M932"/>
  <c r="M934"/>
  <c r="M940"/>
  <c r="M942"/>
  <c r="M1063"/>
  <c r="M1067"/>
  <c r="M928"/>
  <c r="M937"/>
  <c r="M939"/>
  <c r="M944"/>
  <c r="M1066"/>
  <c r="N65" i="1" l="1"/>
  <c r="N67" s="1"/>
  <c r="G67"/>
  <c r="N59"/>
  <c r="G63"/>
  <c r="I64" i="2"/>
  <c r="H38"/>
  <c r="H64" s="1"/>
  <c r="F52"/>
  <c r="G39"/>
  <c r="G38" s="1"/>
  <c r="G64" s="1"/>
  <c r="F42"/>
  <c r="N63" i="1"/>
  <c r="L83"/>
  <c r="E64" i="2"/>
  <c r="G46" i="1"/>
  <c r="N43"/>
  <c r="F43" i="2"/>
  <c r="G23" i="1"/>
  <c r="I77"/>
  <c r="I83" s="1"/>
  <c r="N112"/>
  <c r="N114" s="1"/>
  <c r="G114"/>
  <c r="N108"/>
  <c r="N110" s="1"/>
  <c r="G110"/>
  <c r="G106"/>
  <c r="N104"/>
  <c r="N106" s="1"/>
  <c r="N92"/>
  <c r="G95"/>
  <c r="G28"/>
  <c r="N26"/>
  <c r="N28" s="1"/>
  <c r="N48" s="1"/>
  <c r="F99"/>
  <c r="F95"/>
  <c r="F89"/>
  <c r="J77"/>
  <c r="G132"/>
  <c r="N131"/>
  <c r="N132" s="1"/>
  <c r="N97"/>
  <c r="N99" s="1"/>
  <c r="G99"/>
  <c r="G89"/>
  <c r="G101" s="1"/>
  <c r="N87"/>
  <c r="N89" s="1"/>
  <c r="F41" i="2"/>
  <c r="F39" s="1"/>
  <c r="J120" i="1"/>
  <c r="I84"/>
  <c r="J84"/>
  <c r="L77"/>
  <c r="I276" i="3"/>
  <c r="K262"/>
  <c r="I248"/>
  <c r="N116" i="1"/>
  <c r="N118" s="1"/>
  <c r="G118"/>
  <c r="N46"/>
  <c r="F127"/>
  <c r="N127"/>
  <c r="L84"/>
  <c r="N95"/>
  <c r="J83"/>
  <c r="F35" i="4"/>
  <c r="F5" s="1"/>
  <c r="Q132" i="1"/>
  <c r="F131"/>
  <c r="F132" s="1"/>
  <c r="Q127"/>
  <c r="Q84" s="1"/>
  <c r="Q9"/>
  <c r="Q46"/>
  <c r="Q28"/>
  <c r="Q48" s="1"/>
  <c r="C943" i="3"/>
  <c r="K292" s="1"/>
  <c r="N778"/>
  <c r="G127" i="1"/>
  <c r="I133" l="1"/>
  <c r="I141"/>
  <c r="I138" s="1"/>
  <c r="I82"/>
  <c r="I140"/>
  <c r="I137" s="1"/>
  <c r="L140"/>
  <c r="L137" s="1"/>
  <c r="L133"/>
  <c r="L141"/>
  <c r="L138" s="1"/>
  <c r="L82"/>
  <c r="G298" i="3"/>
  <c r="I231"/>
  <c r="H245"/>
  <c r="G254"/>
  <c r="G266"/>
  <c r="K282"/>
  <c r="I292"/>
  <c r="I304"/>
  <c r="I448" s="1"/>
  <c r="L210"/>
  <c r="H220"/>
  <c r="H228"/>
  <c r="L240"/>
  <c r="H248"/>
  <c r="E255"/>
  <c r="F266"/>
  <c r="L276"/>
  <c r="Q73" i="1" s="1"/>
  <c r="K285" i="3"/>
  <c r="E299"/>
  <c r="F213"/>
  <c r="F221"/>
  <c r="L235"/>
  <c r="G248"/>
  <c r="J257"/>
  <c r="J269"/>
  <c r="L283"/>
  <c r="E294"/>
  <c r="H241"/>
  <c r="G250"/>
  <c r="G262"/>
  <c r="J271"/>
  <c r="L285"/>
  <c r="L297"/>
  <c r="L212"/>
  <c r="I219"/>
  <c r="E231"/>
  <c r="F246"/>
  <c r="G253"/>
  <c r="K265"/>
  <c r="K281"/>
  <c r="L292"/>
  <c r="F203"/>
  <c r="K216"/>
  <c r="F225"/>
  <c r="F241"/>
  <c r="L251"/>
  <c r="H263"/>
  <c r="H271"/>
  <c r="F285"/>
  <c r="L299"/>
  <c r="Q62" i="1" s="1"/>
  <c r="G62" s="1"/>
  <c r="N62" s="1"/>
  <c r="F208" i="3"/>
  <c r="L198"/>
  <c r="H211"/>
  <c r="J201"/>
  <c r="K192"/>
  <c r="J202"/>
  <c r="F194"/>
  <c r="I200"/>
  <c r="H217"/>
  <c r="E224"/>
  <c r="F235"/>
  <c r="G246"/>
  <c r="F255"/>
  <c r="F267"/>
  <c r="J283"/>
  <c r="J295"/>
  <c r="J203"/>
  <c r="I215"/>
  <c r="G225"/>
  <c r="K241"/>
  <c r="J254"/>
  <c r="J270"/>
  <c r="J286"/>
  <c r="F298"/>
  <c r="G194"/>
  <c r="E214"/>
  <c r="E222"/>
  <c r="I230"/>
  <c r="I242"/>
  <c r="H251"/>
  <c r="K264"/>
  <c r="K280"/>
  <c r="F289"/>
  <c r="F297"/>
  <c r="G271"/>
  <c r="F284"/>
  <c r="I293"/>
  <c r="K299"/>
  <c r="I54" i="2" s="1"/>
  <c r="L202" i="3"/>
  <c r="J192"/>
  <c r="G208"/>
  <c r="E198"/>
  <c r="M198" s="1"/>
  <c r="G188"/>
  <c r="K197"/>
  <c r="H188"/>
  <c r="J211"/>
  <c r="K218"/>
  <c r="H229"/>
  <c r="E240"/>
  <c r="M240" s="1"/>
  <c r="H249"/>
  <c r="F263"/>
  <c r="H277"/>
  <c r="I284"/>
  <c r="F295"/>
  <c r="H208"/>
  <c r="G217"/>
  <c r="J226"/>
  <c r="F234"/>
  <c r="L248"/>
  <c r="K257"/>
  <c r="I271"/>
  <c r="H284"/>
  <c r="I295"/>
  <c r="E208"/>
  <c r="J217"/>
  <c r="E226"/>
  <c r="E234"/>
  <c r="I246"/>
  <c r="G256"/>
  <c r="E270"/>
  <c r="G284"/>
  <c r="I294"/>
  <c r="J140" i="1"/>
  <c r="J137" s="1"/>
  <c r="J133"/>
  <c r="J82"/>
  <c r="J141"/>
  <c r="J138" s="1"/>
  <c r="E105" i="2"/>
  <c r="E65"/>
  <c r="G65"/>
  <c r="G105"/>
  <c r="I105"/>
  <c r="I65"/>
  <c r="L216" i="3"/>
  <c r="L241"/>
  <c r="K250"/>
  <c r="E264"/>
  <c r="I280"/>
  <c r="L289"/>
  <c r="J299"/>
  <c r="H54" i="2" s="1"/>
  <c r="F207" i="3"/>
  <c r="J218"/>
  <c r="F226"/>
  <c r="E235"/>
  <c r="M235" s="1"/>
  <c r="J246"/>
  <c r="K253"/>
  <c r="H264"/>
  <c r="E271"/>
  <c r="I283"/>
  <c r="E295"/>
  <c r="G211"/>
  <c r="H219"/>
  <c r="L231"/>
  <c r="E246"/>
  <c r="L255"/>
  <c r="L267"/>
  <c r="J281"/>
  <c r="G292"/>
  <c r="J235"/>
  <c r="E248"/>
  <c r="M248" s="1"/>
  <c r="H257"/>
  <c r="L269"/>
  <c r="G282"/>
  <c r="G294"/>
  <c r="F210"/>
  <c r="F218"/>
  <c r="K229"/>
  <c r="H244"/>
  <c r="E251"/>
  <c r="M251" s="1"/>
  <c r="I263"/>
  <c r="H276"/>
  <c r="G289"/>
  <c r="J298"/>
  <c r="I214"/>
  <c r="I222"/>
  <c r="H235"/>
  <c r="J249"/>
  <c r="F257"/>
  <c r="F269"/>
  <c r="H283"/>
  <c r="H299"/>
  <c r="I209"/>
  <c r="J200"/>
  <c r="F192"/>
  <c r="L203"/>
  <c r="I194"/>
  <c r="F206"/>
  <c r="G197"/>
  <c r="J191"/>
  <c r="J215"/>
  <c r="K222"/>
  <c r="J231"/>
  <c r="E244"/>
  <c r="H253"/>
  <c r="H265"/>
  <c r="L281"/>
  <c r="L293"/>
  <c r="E304"/>
  <c r="E448" s="1"/>
  <c r="E601" s="1"/>
  <c r="F214"/>
  <c r="G221"/>
  <c r="J234"/>
  <c r="G249"/>
  <c r="G265"/>
  <c r="L284"/>
  <c r="F294"/>
  <c r="L304"/>
  <c r="L448" s="1"/>
  <c r="L601" s="1"/>
  <c r="L450" s="1"/>
  <c r="G212"/>
  <c r="G220"/>
  <c r="K228"/>
  <c r="K240"/>
  <c r="F249"/>
  <c r="I262"/>
  <c r="K276"/>
  <c r="I286"/>
  <c r="L295"/>
  <c r="Q70" i="1" s="1"/>
  <c r="E269" i="3"/>
  <c r="M269" s="1"/>
  <c r="H282"/>
  <c r="F292"/>
  <c r="H298"/>
  <c r="L206"/>
  <c r="L194"/>
  <c r="E210"/>
  <c r="M210" s="1"/>
  <c r="G200"/>
  <c r="H191"/>
  <c r="G201"/>
  <c r="K189"/>
  <c r="H209"/>
  <c r="I216"/>
  <c r="L225"/>
  <c r="K234"/>
  <c r="J247"/>
  <c r="E256"/>
  <c r="K270"/>
  <c r="F283"/>
  <c r="H293"/>
  <c r="L201"/>
  <c r="E215"/>
  <c r="M215" s="1"/>
  <c r="L224"/>
  <c r="H232"/>
  <c r="G245"/>
  <c r="I255"/>
  <c r="F270"/>
  <c r="J282"/>
  <c r="K293"/>
  <c r="J199"/>
  <c r="L215"/>
  <c r="G224"/>
  <c r="G232"/>
  <c r="K244"/>
  <c r="E254"/>
  <c r="E266"/>
  <c r="E282"/>
  <c r="N101" i="1"/>
  <c r="G120"/>
  <c r="G84" s="1"/>
  <c r="G234" i="3"/>
  <c r="E228"/>
  <c r="H225"/>
  <c r="L221"/>
  <c r="G218"/>
  <c r="K214"/>
  <c r="E211"/>
  <c r="F195"/>
  <c r="E191"/>
  <c r="E195"/>
  <c r="I199"/>
  <c r="K188"/>
  <c r="J193"/>
  <c r="I198"/>
  <c r="I202"/>
  <c r="K208"/>
  <c r="J188"/>
  <c r="E193"/>
  <c r="I197"/>
  <c r="G207"/>
  <c r="I297"/>
  <c r="G53" i="2" s="1"/>
  <c r="E293" i="3"/>
  <c r="M293" s="1"/>
  <c r="F288"/>
  <c r="H286"/>
  <c r="K283"/>
  <c r="E281"/>
  <c r="M281" s="1"/>
  <c r="J276"/>
  <c r="H270"/>
  <c r="L266"/>
  <c r="G263"/>
  <c r="G255"/>
  <c r="E253"/>
  <c r="H250"/>
  <c r="J248"/>
  <c r="L246"/>
  <c r="E241"/>
  <c r="M241" s="1"/>
  <c r="L234"/>
  <c r="G231"/>
  <c r="E229"/>
  <c r="H226"/>
  <c r="J224"/>
  <c r="L222"/>
  <c r="G219"/>
  <c r="E217"/>
  <c r="G215"/>
  <c r="E213"/>
  <c r="K211"/>
  <c r="L208"/>
  <c r="F199"/>
  <c r="E192"/>
  <c r="I188"/>
  <c r="I221"/>
  <c r="H214"/>
  <c r="E232"/>
  <c r="I228"/>
  <c r="K226"/>
  <c r="J219"/>
  <c r="E212"/>
  <c r="M212" s="1"/>
  <c r="J207"/>
  <c r="G202"/>
  <c r="K193"/>
  <c r="J198"/>
  <c r="F202"/>
  <c r="G192"/>
  <c r="F197"/>
  <c r="F201"/>
  <c r="H207"/>
  <c r="I210"/>
  <c r="K191"/>
  <c r="K195"/>
  <c r="F200"/>
  <c r="K203"/>
  <c r="G299"/>
  <c r="H294"/>
  <c r="J288"/>
  <c r="L286"/>
  <c r="J284"/>
  <c r="I281"/>
  <c r="E277"/>
  <c r="L270"/>
  <c r="G267"/>
  <c r="E265"/>
  <c r="K263"/>
  <c r="E257"/>
  <c r="K255"/>
  <c r="I253"/>
  <c r="L250"/>
  <c r="G247"/>
  <c r="E245"/>
  <c r="I241"/>
  <c r="F240"/>
  <c r="G235"/>
  <c r="K231"/>
  <c r="I229"/>
  <c r="F228"/>
  <c r="L226"/>
  <c r="E221"/>
  <c r="M221" s="1"/>
  <c r="K219"/>
  <c r="I217"/>
  <c r="K215"/>
  <c r="I213"/>
  <c r="F212"/>
  <c r="K209"/>
  <c r="K202"/>
  <c r="L193"/>
  <c r="H218"/>
  <c r="J210"/>
  <c r="G230"/>
  <c r="E216"/>
  <c r="M216" s="1"/>
  <c r="I212"/>
  <c r="I208"/>
  <c r="L188"/>
  <c r="G193"/>
  <c r="F198"/>
  <c r="K201"/>
  <c r="E207"/>
  <c r="L191"/>
  <c r="L195"/>
  <c r="K200"/>
  <c r="I206"/>
  <c r="G191"/>
  <c r="G195"/>
  <c r="K199"/>
  <c r="G203"/>
  <c r="E209"/>
  <c r="L294"/>
  <c r="J292"/>
  <c r="L282"/>
  <c r="F280"/>
  <c r="I277"/>
  <c r="K271"/>
  <c r="K267"/>
  <c r="I265"/>
  <c r="F264"/>
  <c r="H262"/>
  <c r="I257"/>
  <c r="F256"/>
  <c r="H254"/>
  <c r="G251"/>
  <c r="E249"/>
  <c r="K247"/>
  <c r="I245"/>
  <c r="F244"/>
  <c r="H242"/>
  <c r="J240"/>
  <c r="K235"/>
  <c r="F232"/>
  <c r="H230"/>
  <c r="J228"/>
  <c r="E225"/>
  <c r="M225" s="1"/>
  <c r="F216"/>
  <c r="J195"/>
  <c r="K230"/>
  <c r="I224"/>
  <c r="H221"/>
  <c r="L217"/>
  <c r="G214"/>
  <c r="H193"/>
  <c r="I191"/>
  <c r="I195"/>
  <c r="H200"/>
  <c r="I203"/>
  <c r="F189"/>
  <c r="E194"/>
  <c r="M194" s="1"/>
  <c r="H199"/>
  <c r="H203"/>
  <c r="F209"/>
  <c r="E189"/>
  <c r="I193"/>
  <c r="H198"/>
  <c r="I201"/>
  <c r="K207"/>
  <c r="J304"/>
  <c r="J448" s="1"/>
  <c r="G295"/>
  <c r="I289"/>
  <c r="E285"/>
  <c r="M285" s="1"/>
  <c r="G283"/>
  <c r="I269"/>
  <c r="H266"/>
  <c r="J264"/>
  <c r="L262"/>
  <c r="J256"/>
  <c r="L254"/>
  <c r="K251"/>
  <c r="I249"/>
  <c r="F248"/>
  <c r="H246"/>
  <c r="J244"/>
  <c r="L242"/>
  <c r="H234"/>
  <c r="J232"/>
  <c r="L230"/>
  <c r="I225"/>
  <c r="F224"/>
  <c r="H222"/>
  <c r="J220"/>
  <c r="L218"/>
  <c r="J216"/>
  <c r="L214"/>
  <c r="F211"/>
  <c r="G206"/>
  <c r="H197"/>
  <c r="F220"/>
  <c r="J212"/>
  <c r="G286"/>
  <c r="H224"/>
  <c r="I251"/>
  <c r="J262"/>
  <c r="K269"/>
  <c r="F282"/>
  <c r="G293"/>
  <c r="K206"/>
  <c r="F217"/>
  <c r="J229"/>
  <c r="G244"/>
  <c r="J253"/>
  <c r="J265"/>
  <c r="J277"/>
  <c r="G288"/>
  <c r="G304"/>
  <c r="G448" s="1"/>
  <c r="K246"/>
  <c r="I45" i="2" s="1"/>
  <c r="J255" i="3"/>
  <c r="J267"/>
  <c r="E280"/>
  <c r="E292"/>
  <c r="M292" s="1"/>
  <c r="G198"/>
  <c r="H216"/>
  <c r="K225"/>
  <c r="F242"/>
  <c r="K249"/>
  <c r="F262"/>
  <c r="G269"/>
  <c r="G285"/>
  <c r="G297"/>
  <c r="K212"/>
  <c r="K220"/>
  <c r="H231"/>
  <c r="L247"/>
  <c r="H255"/>
  <c r="H267"/>
  <c r="F281"/>
  <c r="J293"/>
  <c r="F304"/>
  <c r="F448" s="1"/>
  <c r="H202"/>
  <c r="H194"/>
  <c r="L207"/>
  <c r="J197"/>
  <c r="I207"/>
  <c r="E199"/>
  <c r="G189"/>
  <c r="L213"/>
  <c r="I220"/>
  <c r="L229"/>
  <c r="K242"/>
  <c r="J251"/>
  <c r="J263"/>
  <c r="F271"/>
  <c r="I288"/>
  <c r="F299"/>
  <c r="H212"/>
  <c r="E219"/>
  <c r="L232"/>
  <c r="E247"/>
  <c r="E263"/>
  <c r="G281"/>
  <c r="H292"/>
  <c r="H304"/>
  <c r="H448" s="1"/>
  <c r="L209"/>
  <c r="E218"/>
  <c r="M218" s="1"/>
  <c r="I226"/>
  <c r="I234"/>
  <c r="H247"/>
  <c r="K256"/>
  <c r="I270"/>
  <c r="K284"/>
  <c r="H295"/>
  <c r="K304"/>
  <c r="K448" s="1"/>
  <c r="J280"/>
  <c r="E289"/>
  <c r="M289" s="1"/>
  <c r="E297"/>
  <c r="J208"/>
  <c r="G199"/>
  <c r="F188"/>
  <c r="E202"/>
  <c r="M202" s="1"/>
  <c r="F193"/>
  <c r="E203"/>
  <c r="M203" s="1"/>
  <c r="L192"/>
  <c r="K198"/>
  <c r="F215"/>
  <c r="G222"/>
  <c r="I232"/>
  <c r="L245"/>
  <c r="K254"/>
  <c r="K266"/>
  <c r="H281"/>
  <c r="E288"/>
  <c r="K194"/>
  <c r="K213"/>
  <c r="J222"/>
  <c r="J230"/>
  <c r="G241"/>
  <c r="F254"/>
  <c r="J266"/>
  <c r="L280"/>
  <c r="H288"/>
  <c r="I192"/>
  <c r="J213"/>
  <c r="J221"/>
  <c r="E230"/>
  <c r="M230" s="1"/>
  <c r="E242"/>
  <c r="M242" s="1"/>
  <c r="I250"/>
  <c r="G264"/>
  <c r="G280"/>
  <c r="K288"/>
  <c r="F38" i="2"/>
  <c r="F64" s="1"/>
  <c r="F101" i="1"/>
  <c r="F84" s="1"/>
  <c r="N120"/>
  <c r="G48"/>
  <c r="H105" i="2"/>
  <c r="H65"/>
  <c r="E200" i="3"/>
  <c r="L244"/>
  <c r="E188"/>
  <c r="M188" s="1"/>
  <c r="F247"/>
  <c r="L257"/>
  <c r="G270"/>
  <c r="E284"/>
  <c r="M284" s="1"/>
  <c r="K294"/>
  <c r="F191"/>
  <c r="G213"/>
  <c r="F222"/>
  <c r="F230"/>
  <c r="J242"/>
  <c r="F250"/>
  <c r="G257"/>
  <c r="I267"/>
  <c r="H280"/>
  <c r="K289"/>
  <c r="L197"/>
  <c r="H215"/>
  <c r="J225"/>
  <c r="J241"/>
  <c r="E250"/>
  <c r="M250" s="1"/>
  <c r="L263"/>
  <c r="L271"/>
  <c r="J285"/>
  <c r="J297"/>
  <c r="H53" i="2" s="1"/>
  <c r="I244" i="3"/>
  <c r="L253"/>
  <c r="L265"/>
  <c r="E276"/>
  <c r="H289"/>
  <c r="H189"/>
  <c r="J214"/>
  <c r="K221"/>
  <c r="H240"/>
  <c r="I247"/>
  <c r="L256"/>
  <c r="E267"/>
  <c r="M267" s="1"/>
  <c r="E283"/>
  <c r="M283" s="1"/>
  <c r="J294"/>
  <c r="K210"/>
  <c r="I218"/>
  <c r="F229"/>
  <c r="J245"/>
  <c r="F253"/>
  <c r="F265"/>
  <c r="F277"/>
  <c r="J289"/>
  <c r="L298"/>
  <c r="H206"/>
  <c r="E197"/>
  <c r="M197" s="1"/>
  <c r="J209"/>
  <c r="L199"/>
  <c r="J189"/>
  <c r="L200"/>
  <c r="H192"/>
  <c r="G210"/>
  <c r="F219"/>
  <c r="G226"/>
  <c r="I240"/>
  <c r="L249"/>
  <c r="I256"/>
  <c r="H269"/>
  <c r="H285"/>
  <c r="H297"/>
  <c r="G209"/>
  <c r="K217"/>
  <c r="G229"/>
  <c r="K245"/>
  <c r="H256"/>
  <c r="K277"/>
  <c r="L288"/>
  <c r="I299"/>
  <c r="G54" i="2" s="1"/>
  <c r="F54" s="1"/>
  <c r="H201" i="3"/>
  <c r="G216"/>
  <c r="K224"/>
  <c r="K232"/>
  <c r="F245"/>
  <c r="I254"/>
  <c r="I266"/>
  <c r="I282"/>
  <c r="F293"/>
  <c r="I298"/>
  <c r="F276"/>
  <c r="I285"/>
  <c r="K295"/>
  <c r="H210"/>
  <c r="E201"/>
  <c r="M201" s="1"/>
  <c r="I189"/>
  <c r="E206"/>
  <c r="M206" s="1"/>
  <c r="H195"/>
  <c r="J206"/>
  <c r="J194"/>
  <c r="L189"/>
  <c r="H213"/>
  <c r="E220"/>
  <c r="F231"/>
  <c r="G242"/>
  <c r="F251"/>
  <c r="I264"/>
  <c r="L277"/>
  <c r="Q74" i="1" s="1"/>
  <c r="G74" s="1"/>
  <c r="N74" s="1"/>
  <c r="K286" i="3"/>
  <c r="K298"/>
  <c r="I211"/>
  <c r="L220"/>
  <c r="L228"/>
  <c r="I235"/>
  <c r="J250"/>
  <c r="L264"/>
  <c r="G277"/>
  <c r="F286"/>
  <c r="K297"/>
  <c r="I53" i="2" s="1"/>
  <c r="L211" i="3"/>
  <c r="L219"/>
  <c r="G228"/>
  <c r="G240"/>
  <c r="K248"/>
  <c r="E262"/>
  <c r="M262" s="1"/>
  <c r="G276"/>
  <c r="E286"/>
  <c r="M286" s="1"/>
  <c r="E298"/>
  <c r="M298" s="1"/>
  <c r="G73" i="1" l="1"/>
  <c r="Q75"/>
  <c r="M265" i="3"/>
  <c r="M232"/>
  <c r="M192"/>
  <c r="M213"/>
  <c r="M193"/>
  <c r="M195"/>
  <c r="M228"/>
  <c r="M282"/>
  <c r="M256"/>
  <c r="M271"/>
  <c r="M234"/>
  <c r="M222"/>
  <c r="M276"/>
  <c r="P73" i="1"/>
  <c r="F105" i="2"/>
  <c r="F65"/>
  <c r="B105" s="1"/>
  <c r="M277" i="3"/>
  <c r="P74" i="1"/>
  <c r="F74" s="1"/>
  <c r="M247" i="3"/>
  <c r="M229"/>
  <c r="M211"/>
  <c r="N84" i="1"/>
  <c r="M244" i="3"/>
  <c r="H45" i="2"/>
  <c r="M264" i="3"/>
  <c r="G45" i="2"/>
  <c r="M208" i="3"/>
  <c r="M297"/>
  <c r="E53" i="2"/>
  <c r="Q51" i="1"/>
  <c r="Q52"/>
  <c r="G52" s="1"/>
  <c r="N52" s="1"/>
  <c r="P51"/>
  <c r="P52"/>
  <c r="F52" s="1"/>
  <c r="M217" i="3"/>
  <c r="E450"/>
  <c r="D450" s="1"/>
  <c r="D601"/>
  <c r="M246"/>
  <c r="E45" i="2"/>
  <c r="P70" i="1"/>
  <c r="M295" i="3"/>
  <c r="E54" i="2"/>
  <c r="P62" i="1"/>
  <c r="F62" s="1"/>
  <c r="M299" i="3"/>
  <c r="M288"/>
  <c r="M263"/>
  <c r="M280"/>
  <c r="M189"/>
  <c r="M249"/>
  <c r="M207"/>
  <c r="M257"/>
  <c r="M253"/>
  <c r="M254"/>
  <c r="M294"/>
  <c r="M255"/>
  <c r="G70" i="1"/>
  <c r="Q71"/>
  <c r="M220" i="3"/>
  <c r="M200"/>
  <c r="M219"/>
  <c r="M199"/>
  <c r="M209"/>
  <c r="M245"/>
  <c r="F53" i="2"/>
  <c r="M191" i="3"/>
  <c r="M266"/>
  <c r="M270"/>
  <c r="M226"/>
  <c r="M214"/>
  <c r="M224"/>
  <c r="M231"/>
  <c r="F51" i="1" l="1"/>
  <c r="F56" s="1"/>
  <c r="P56"/>
  <c r="B65" i="2"/>
  <c r="Q56" i="1"/>
  <c r="Q77" s="1"/>
  <c r="Q83" s="1"/>
  <c r="G51"/>
  <c r="F73"/>
  <c r="F75" s="1"/>
  <c r="P75"/>
  <c r="G75"/>
  <c r="N73"/>
  <c r="N75" s="1"/>
  <c r="F45" i="2"/>
  <c r="N70" i="1"/>
  <c r="N71" s="1"/>
  <c r="G71"/>
  <c r="F70"/>
  <c r="F71" s="1"/>
  <c r="P71"/>
  <c r="F77" l="1"/>
  <c r="F83" s="1"/>
  <c r="P77"/>
  <c r="P83" s="1"/>
  <c r="N51"/>
  <c r="N56" s="1"/>
  <c r="N77" s="1"/>
  <c r="N83" s="1"/>
  <c r="G56"/>
  <c r="G77" s="1"/>
  <c r="G83" s="1"/>
  <c r="Q82"/>
  <c r="Q141"/>
  <c r="Q138" s="1"/>
  <c r="Q140"/>
  <c r="Q137" s="1"/>
  <c r="Q133"/>
  <c r="F140" l="1"/>
  <c r="F137" s="1"/>
  <c r="F133"/>
  <c r="F82"/>
  <c r="F141"/>
  <c r="F138" s="1"/>
  <c r="P141"/>
  <c r="P138" s="1"/>
  <c r="P82"/>
  <c r="P140"/>
  <c r="P137" s="1"/>
  <c r="P133"/>
  <c r="N82"/>
  <c r="N141"/>
  <c r="N138" s="1"/>
  <c r="N140"/>
  <c r="N137" s="1"/>
  <c r="N133"/>
  <c r="G140"/>
  <c r="G137" s="1"/>
  <c r="G133"/>
  <c r="G82"/>
  <c r="G141"/>
  <c r="G138" s="1"/>
  <c r="B133" l="1"/>
  <c r="B82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евро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2026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3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68" authorId="2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9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300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71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5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5" authorId="1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6" authorId="1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9" author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4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8" authorId="4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38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1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2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44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45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5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46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46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4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75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82" authorId="1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99" authorId="1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D1115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1119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1120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1148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198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199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200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<sst xmlns="http://schemas.openxmlformats.org/spreadsheetml/2006/main" count="3392" uniqueCount="2152">
  <si>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</si>
  <si>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</si>
  <si>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</si>
  <si>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</si>
  <si>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</si>
  <si>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</si>
  <si>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</si>
  <si>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</si>
  <si>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</si>
  <si>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</si>
  <si>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</si>
  <si>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</si>
  <si>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</si>
  <si>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</si>
  <si>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</si>
  <si>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</si>
  <si>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</si>
  <si>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</si>
  <si>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</si>
  <si>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</si>
  <si>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</si>
  <si>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</si>
  <si>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</si>
  <si>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</si>
  <si>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</si>
  <si>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</si>
  <si>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</si>
  <si>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</si>
  <si>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</si>
  <si>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</si>
  <si>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</si>
  <si>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</si>
  <si>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</si>
  <si>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</si>
  <si>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</si>
  <si>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</si>
  <si>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</si>
  <si>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</si>
  <si>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</si>
  <si>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</si>
  <si>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</si>
  <si>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</si>
  <si>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</si>
  <si>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</si>
  <si>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</si>
  <si>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</si>
  <si>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</si>
  <si>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</si>
  <si>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</si>
  <si>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</si>
  <si>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</si>
  <si>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</si>
  <si>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</si>
  <si>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</si>
  <si>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</si>
  <si>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</si>
  <si>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</si>
  <si>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</si>
  <si>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</si>
  <si>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</si>
  <si>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</si>
  <si>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</si>
  <si>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</si>
  <si>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</si>
  <si>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</si>
  <si>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</si>
  <si>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</si>
  <si>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</si>
  <si>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</si>
  <si>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</si>
  <si>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</si>
  <si>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</si>
  <si>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</si>
  <si>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</si>
  <si>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</si>
  <si>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</si>
  <si>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</si>
  <si>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</si>
  <si>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</si>
  <si>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</si>
  <si>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</si>
  <si>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</si>
  <si>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</si>
  <si>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</si>
  <si>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</si>
  <si>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</si>
  <si>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</si>
  <si>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</si>
  <si>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</si>
  <si>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</si>
  <si>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</si>
  <si>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</si>
  <si>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</si>
  <si>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</si>
  <si>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</si>
  <si>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</si>
  <si>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</si>
  <si>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</si>
  <si>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</si>
  <si>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</si>
  <si>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</si>
  <si>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</si>
  <si>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</si>
  <si>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</si>
  <si>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</si>
  <si>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</si>
  <si>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</si>
  <si>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</si>
  <si>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</si>
  <si>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</si>
  <si>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</si>
  <si>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</si>
  <si>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</si>
  <si>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</si>
  <si>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</si>
  <si>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</si>
  <si>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</si>
  <si>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</si>
  <si>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</si>
  <si>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</si>
  <si>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</si>
  <si>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</si>
  <si>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</si>
  <si>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</si>
  <si>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</si>
  <si>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</si>
  <si>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</si>
  <si>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</si>
  <si>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</si>
  <si>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</si>
  <si>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</si>
  <si>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</si>
  <si>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</si>
  <si>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</si>
  <si>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</si>
  <si>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</si>
  <si>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</si>
  <si>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</si>
  <si>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</si>
  <si>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</si>
  <si>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</si>
  <si>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</si>
  <si>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</si>
  <si>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</si>
  <si>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</si>
  <si>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</si>
  <si>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</si>
  <si>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</si>
  <si>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</si>
  <si>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</si>
  <si>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</si>
  <si>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</si>
  <si>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</si>
  <si>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</si>
  <si>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</si>
  <si>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</si>
  <si>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</si>
  <si>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</si>
  <si>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</si>
  <si>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</si>
  <si>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</si>
  <si>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</si>
  <si>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</si>
  <si>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</si>
  <si>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</si>
  <si>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</si>
  <si>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</si>
  <si>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</si>
  <si>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</si>
  <si>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</si>
  <si>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print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</si>
  <si>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</si>
  <si>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</si>
  <si>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</si>
  <si>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</si>
  <si>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</si>
  <si>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</si>
  <si>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</si>
  <si>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</si>
  <si>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</si>
  <si>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</si>
  <si>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</si>
  <si>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</si>
  <si>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</si>
  <si>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</si>
  <si>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</si>
  <si>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</si>
  <si>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</si>
  <si>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</si>
  <si>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</si>
  <si>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</si>
  <si>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</si>
  <si>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</si>
  <si>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</si>
  <si>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</si>
  <si>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</si>
  <si>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</si>
  <si>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</si>
  <si>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</si>
  <si>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</si>
  <si>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</si>
  <si>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</si>
  <si>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</si>
  <si>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</si>
  <si>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</si>
  <si>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</si>
  <si>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</si>
  <si>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</si>
  <si>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</si>
  <si>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</si>
  <si>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</si>
  <si>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</si>
  <si>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</si>
  <si>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</si>
  <si>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</si>
  <si>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</si>
  <si>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</si>
  <si>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</si>
  <si>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</si>
  <si>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</si>
  <si>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</si>
  <si>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</si>
  <si>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</si>
  <si>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</si>
  <si>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</si>
  <si>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</si>
  <si>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</si>
  <si>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</si>
  <si>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</si>
  <si>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</si>
  <si>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</si>
  <si>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</si>
  <si>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</si>
  <si>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</si>
  <si>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</si>
  <si>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</si>
  <si>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</si>
  <si>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</si>
  <si>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</si>
  <si>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</si>
  <si>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</si>
  <si>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</si>
  <si>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</si>
  <si>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</si>
  <si>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</si>
  <si>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</si>
  <si>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</si>
  <si>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</si>
  <si>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</si>
  <si>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</si>
  <si>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</si>
  <si>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</si>
  <si>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</si>
  <si>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</si>
  <si>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</si>
  <si>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</si>
  <si>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</si>
  <si>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</si>
  <si>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</si>
  <si>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</si>
  <si>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</si>
  <si>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</si>
  <si>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</si>
  <si>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</si>
  <si>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</si>
  <si>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</si>
  <si>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</si>
  <si>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</si>
  <si>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</si>
  <si>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</si>
  <si>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</si>
  <si>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</si>
  <si>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</si>
  <si>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</si>
  <si>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</si>
  <si>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</si>
  <si>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</si>
  <si>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</si>
  <si>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</si>
  <si>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</si>
  <si>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</si>
  <si>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</si>
  <si>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</si>
  <si>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</si>
  <si>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</si>
  <si>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</si>
  <si>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</si>
  <si>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</si>
  <si>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</si>
  <si>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</si>
  <si>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</si>
  <si>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</si>
  <si>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</si>
  <si>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</si>
  <si>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</si>
  <si>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</si>
  <si>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</si>
  <si>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</si>
  <si>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</si>
  <si>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</si>
  <si>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</si>
  <si>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</si>
  <si>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</si>
  <si>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</si>
  <si>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</si>
  <si>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</si>
  <si>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</si>
  <si>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</si>
  <si>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</si>
  <si>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</si>
  <si>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</si>
  <si>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</si>
  <si>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</si>
  <si>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</si>
  <si>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</si>
  <si>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</si>
  <si>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</si>
  <si>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</si>
  <si>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</si>
  <si>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</si>
  <si>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</si>
  <si>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</si>
  <si>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</si>
  <si>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</si>
  <si>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</si>
  <si>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</si>
  <si>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</si>
  <si>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</si>
  <si>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</si>
  <si>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</si>
  <si>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</si>
  <si>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</si>
  <si>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</si>
  <si>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</si>
  <si>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</si>
  <si>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</si>
  <si>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</si>
  <si>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</si>
  <si>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</si>
  <si>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</si>
  <si>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</si>
  <si>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</si>
  <si>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</si>
  <si>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</si>
  <si>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</si>
  <si>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</si>
  <si>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</si>
  <si>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</si>
  <si>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</si>
  <si>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</si>
  <si>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</si>
  <si>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</si>
  <si>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</si>
  <si>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</si>
  <si>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</si>
  <si>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</si>
  <si>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</si>
  <si>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</si>
  <si>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</si>
  <si>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</si>
  <si>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</si>
  <si>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</si>
  <si>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</si>
  <si>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</si>
  <si>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</si>
  <si>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</si>
  <si>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</si>
  <si>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</si>
  <si>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</si>
  <si>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</si>
  <si>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</si>
  <si>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</si>
  <si>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</si>
  <si>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</si>
  <si>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</si>
  <si>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</si>
  <si>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</si>
  <si>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</si>
  <si>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</si>
  <si>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</si>
  <si>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</si>
  <si>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</si>
  <si>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</si>
  <si>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</si>
  <si>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</si>
  <si>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</si>
  <si>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</si>
  <si>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</si>
  <si>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</si>
  <si>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</si>
  <si>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</si>
  <si>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</si>
  <si>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</si>
  <si>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</si>
  <si>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</si>
  <si>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</si>
  <si>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</si>
  <si>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</si>
  <si>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</si>
  <si>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</si>
  <si>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</si>
  <si>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</si>
  <si>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</si>
  <si>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</si>
  <si>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</si>
  <si>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</si>
  <si>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</si>
  <si>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</si>
  <si>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</si>
  <si>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</si>
  <si>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</si>
  <si>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</si>
  <si>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</si>
  <si>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</si>
  <si>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</si>
  <si>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</si>
  <si>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</si>
  <si>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</si>
  <si>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</si>
  <si>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</si>
  <si>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</si>
  <si>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</si>
  <si>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</si>
  <si>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</si>
  <si>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</si>
  <si>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</si>
  <si>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</si>
  <si>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</si>
  <si>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</si>
  <si>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</si>
  <si>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</si>
  <si>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</si>
  <si>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</si>
  <si>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</si>
  <si>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</si>
  <si>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</si>
  <si>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</si>
  <si>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</si>
  <si>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</si>
  <si>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</si>
  <si>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</si>
  <si>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</si>
  <si>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</si>
  <si>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</si>
  <si>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</si>
  <si>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</si>
  <si>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</si>
  <si>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</si>
  <si>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</si>
  <si>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</si>
  <si>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</si>
  <si>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</si>
  <si>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</si>
  <si>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</si>
  <si>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</si>
  <si>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</si>
  <si>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</si>
  <si>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</si>
  <si>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</si>
  <si>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</si>
  <si>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</si>
  <si>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</si>
  <si>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</si>
  <si>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</si>
  <si>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</si>
  <si>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</si>
  <si>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</si>
  <si>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</si>
  <si>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</si>
  <si>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</si>
  <si>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</si>
  <si>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</si>
  <si>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</si>
  <si>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</si>
  <si>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</si>
  <si>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</si>
  <si>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</si>
  <si>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</si>
  <si>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</si>
  <si>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</si>
  <si>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</si>
  <si>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</si>
  <si>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</si>
  <si>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</si>
  <si>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</si>
  <si>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</si>
  <si>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</si>
  <si>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</si>
  <si>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</si>
  <si>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</si>
  <si>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</si>
  <si>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</si>
  <si>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</si>
  <si>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</si>
  <si>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</si>
  <si>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</si>
  <si>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</si>
  <si>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</si>
  <si>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</si>
  <si>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</si>
  <si>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</si>
  <si>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</si>
  <si>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</si>
  <si>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</si>
  <si>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</si>
  <si>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</si>
  <si>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</si>
  <si>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</si>
  <si>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</si>
  <si>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</si>
  <si>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</si>
  <si>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</si>
  <si>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</si>
  <si>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</si>
  <si>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</si>
  <si>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</si>
  <si>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</si>
  <si>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</si>
  <si>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</si>
  <si>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</si>
  <si>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</si>
  <si>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</si>
  <si>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</si>
  <si>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</si>
  <si>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</si>
  <si>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</si>
  <si>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</si>
  <si>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</si>
  <si>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</si>
  <si>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</si>
  <si>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</si>
  <si>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</si>
  <si>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</si>
  <si>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</si>
  <si>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</si>
  <si>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</si>
  <si>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</si>
  <si>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</si>
  <si>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</si>
  <si>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</si>
  <si>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</si>
  <si>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</si>
  <si>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</si>
  <si>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</si>
  <si>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</si>
  <si>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</si>
  <si>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</si>
  <si>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</si>
  <si>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</si>
  <si>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</si>
  <si>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</si>
  <si>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</si>
  <si>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</si>
  <si>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</si>
  <si>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</si>
  <si>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</si>
  <si>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</si>
  <si>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</si>
  <si>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</si>
  <si>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</si>
  <si>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</si>
  <si>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</si>
  <si>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</si>
  <si>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</si>
  <si>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</si>
  <si>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</si>
  <si>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</si>
  <si>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</si>
  <si>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</si>
  <si>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</si>
  <si>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</si>
  <si>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</si>
  <si>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</si>
  <si>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</si>
  <si>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</si>
  <si>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</si>
  <si>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</si>
  <si>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</si>
  <si>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</si>
  <si>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</si>
  <si>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</si>
  <si>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</si>
  <si>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</si>
  <si>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</si>
  <si>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</si>
  <si>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</si>
  <si>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</si>
  <si>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</si>
  <si>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</si>
  <si>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</si>
  <si>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</si>
  <si>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</si>
  <si>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</si>
  <si>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</si>
  <si>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</si>
  <si>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</si>
  <si>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</si>
  <si>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</si>
  <si>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</si>
  <si>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</si>
  <si>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</si>
  <si>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</si>
  <si>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</si>
  <si>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</si>
  <si>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</si>
  <si>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</si>
  <si>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</si>
  <si>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</si>
  <si>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</si>
  <si>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</si>
  <si>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</si>
  <si>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</si>
  <si>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</si>
  <si>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</si>
  <si>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</si>
  <si>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</si>
  <si>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</si>
  <si>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</si>
  <si>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</si>
  <si>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</si>
  <si>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</si>
  <si>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</si>
  <si>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</si>
  <si>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</si>
  <si>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</si>
  <si>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</si>
  <si>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</si>
  <si>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</si>
  <si>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</si>
  <si>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</si>
  <si>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</si>
  <si>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</si>
  <si>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</si>
  <si>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</si>
  <si>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</si>
  <si>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</si>
  <si>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</si>
  <si>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98205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</si>
  <si>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</si>
  <si>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</si>
  <si>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</si>
  <si>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</si>
  <si>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</si>
  <si>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</si>
  <si>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</si>
  <si>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</si>
  <si>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</si>
  <si>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</si>
  <si>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</si>
  <si>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</si>
  <si>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</si>
  <si>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</si>
  <si>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</si>
  <si>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</si>
  <si>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</si>
  <si>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</si>
  <si>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</si>
  <si>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</si>
  <si>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</si>
  <si>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</si>
  <si>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</si>
  <si>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</si>
  <si>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</si>
  <si>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</si>
  <si>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</si>
  <si>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</si>
  <si>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</si>
  <si>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</si>
  <si>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</si>
  <si>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</si>
  <si>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</si>
  <si>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</si>
  <si>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</si>
  <si>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</si>
  <si>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</si>
  <si>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</si>
  <si>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</si>
  <si>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</si>
  <si>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</si>
  <si>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</si>
  <si>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</si>
  <si>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</si>
  <si>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</si>
  <si>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</si>
  <si>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</si>
  <si>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</si>
  <si>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</si>
  <si>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</si>
  <si>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</si>
  <si>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</si>
  <si>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</si>
  <si>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</si>
  <si>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</si>
  <si>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</si>
  <si>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</si>
  <si>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</si>
  <si>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</si>
  <si>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</si>
  <si>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</si>
  <si>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</si>
  <si>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</si>
  <si>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</si>
  <si>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</si>
  <si>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</si>
  <si>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</si>
  <si>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</si>
  <si>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</si>
  <si>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</si>
  <si>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</si>
  <si>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</si>
  <si>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</si>
  <si>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</si>
  <si>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</si>
  <si>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</si>
  <si>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</si>
  <si>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</si>
  <si>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</si>
  <si>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</si>
  <si>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</si>
  <si>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</si>
  <si>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</si>
  <si>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</si>
  <si>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</si>
  <si>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</si>
  <si>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</si>
  <si>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</si>
  <si>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</si>
  <si>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</si>
  <si>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</si>
  <si>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</si>
  <si>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</si>
  <si>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</si>
  <si>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</si>
  <si>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</si>
  <si>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</si>
  <si>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</si>
  <si>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</si>
  <si>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</si>
  <si>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</si>
  <si>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</si>
  <si>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</si>
  <si>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</si>
  <si>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</si>
  <si>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</si>
  <si>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</si>
  <si>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</si>
  <si>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</si>
  <si>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</si>
  <si>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</si>
  <si>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</si>
  <si>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</si>
  <si>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</si>
  <si>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</si>
  <si>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</si>
  <si>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</si>
  <si>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</si>
  <si>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</si>
  <si>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</si>
  <si>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</si>
  <si>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</si>
  <si>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</si>
  <si>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</si>
  <si>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</si>
  <si>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</si>
  <si>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</si>
  <si>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</si>
  <si>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</si>
  <si>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</si>
  <si>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</si>
  <si>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</si>
  <si>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</si>
  <si>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</si>
  <si>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</si>
  <si>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</si>
  <si>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</si>
  <si>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</si>
  <si>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</si>
  <si>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</si>
  <si>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</si>
  <si>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</si>
  <si>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</si>
  <si>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</si>
  <si>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</si>
  <si>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</si>
  <si>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</si>
  <si>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</si>
  <si>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</si>
  <si>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</si>
  <si>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</si>
  <si>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</si>
  <si>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</si>
  <si>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</si>
  <si>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</si>
  <si>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</si>
  <si>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</si>
  <si>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</si>
  <si>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</si>
  <si>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</si>
  <si>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</si>
  <si>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</si>
  <si>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</si>
  <si>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</si>
  <si>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</si>
  <si>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</si>
  <si>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</si>
  <si>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</si>
  <si>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t>Касови операции, депозити, покупко-продажба на валута и сетълмент операции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</si>
  <si>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</si>
  <si>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</si>
  <si>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</si>
  <si>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</si>
  <si>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</si>
  <si>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</si>
  <si>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</si>
  <si>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</si>
  <si>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</si>
  <si>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</si>
  <si>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</si>
  <si>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</si>
  <si>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</si>
  <si>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</si>
  <si>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</si>
  <si>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</si>
  <si>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</si>
  <si>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</si>
  <si>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</si>
  <si>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</si>
  <si>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</si>
  <si>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</si>
  <si>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</si>
  <si>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</si>
  <si>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</si>
  <si>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</si>
  <si>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</si>
  <si>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</si>
  <si>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</si>
  <si>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</si>
  <si>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</si>
  <si>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</si>
  <si>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</si>
  <si>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</si>
  <si>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</si>
  <si>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</si>
  <si>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</si>
  <si>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</si>
  <si>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</si>
  <si>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</si>
  <si>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</si>
  <si>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</si>
  <si>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</si>
  <si>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</si>
  <si>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</si>
  <si>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</si>
  <si>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</si>
  <si>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</si>
  <si>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</si>
  <si>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</si>
  <si>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</si>
  <si>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</si>
  <si>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</si>
  <si>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</si>
  <si>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</si>
  <si>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</si>
  <si>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</si>
  <si>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</si>
  <si>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</si>
  <si>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</si>
  <si>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</si>
  <si>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</si>
  <si>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</si>
  <si>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</si>
  <si>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</si>
  <si>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</si>
  <si>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</si>
  <si>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</si>
  <si>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</si>
  <si>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</si>
  <si>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</si>
  <si>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</si>
  <si>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</si>
  <si>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</si>
  <si>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</si>
  <si>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</si>
  <si>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</si>
  <si>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</si>
  <si>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</si>
  <si>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</si>
  <si>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</si>
  <si>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</si>
  <si>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</si>
  <si>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</si>
  <si>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</si>
  <si>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</si>
  <si>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</si>
  <si>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</si>
  <si>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</si>
  <si>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</si>
  <si>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</si>
  <si>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</si>
  <si>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</si>
  <si>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</si>
  <si>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</si>
  <si>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</si>
  <si>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</si>
  <si>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</si>
  <si>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</si>
  <si>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</si>
  <si>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</si>
  <si>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</si>
  <si>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</si>
  <si>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</si>
  <si>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</si>
  <si>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</si>
  <si>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</si>
  <si>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</si>
  <si>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</si>
  <si>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</si>
  <si>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</si>
  <si>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</si>
  <si>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</si>
  <si>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</si>
  <si>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</si>
  <si>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</si>
  <si>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</si>
  <si>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</si>
  <si>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</si>
  <si>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</si>
  <si>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</si>
  <si>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</si>
  <si>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</si>
  <si>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</si>
  <si>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</si>
  <si>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</si>
  <si>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</si>
  <si>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</si>
  <si>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</si>
  <si>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</si>
  <si>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</si>
  <si>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</si>
  <si>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</si>
  <si>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</si>
  <si>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</si>
  <si>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</si>
  <si>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</si>
  <si>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</si>
  <si>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</si>
  <si>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</si>
  <si>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</si>
  <si>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</si>
  <si>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</si>
  <si>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</si>
  <si>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</si>
  <si>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</si>
  <si>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</si>
  <si>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</si>
  <si>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</si>
  <si>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</si>
  <si>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</si>
  <si>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</si>
  <si>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</si>
  <si>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</si>
  <si>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</si>
  <si>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</si>
  <si>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</si>
  <si>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</si>
  <si>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</si>
  <si>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</si>
  <si>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</si>
  <si>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</si>
  <si>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</si>
  <si>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</si>
  <si>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</si>
  <si>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</si>
  <si>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</si>
  <si>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</si>
  <si>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</si>
  <si>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</si>
  <si>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</si>
  <si>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</si>
  <si>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</si>
  <si>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</si>
  <si>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</si>
  <si>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</si>
  <si>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</si>
  <si>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</si>
  <si>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</si>
  <si>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</si>
  <si>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</si>
  <si>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</si>
  <si>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</si>
  <si>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</si>
  <si>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</si>
  <si>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</si>
  <si>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</si>
  <si>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</si>
  <si>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</si>
  <si>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</si>
  <si>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</si>
  <si>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</si>
  <si>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</si>
  <si>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</si>
  <si>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</si>
  <si>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</si>
  <si>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</si>
  <si>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</si>
  <si>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</si>
  <si>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</si>
  <si>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</si>
  <si>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</si>
  <si>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</si>
  <si>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</si>
  <si>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</si>
  <si>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</si>
  <si>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</si>
  <si>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</si>
  <si>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</si>
  <si>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</si>
  <si>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</si>
  <si>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</si>
  <si>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</si>
  <si>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</si>
  <si>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</si>
  <si>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</si>
  <si>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</si>
  <si>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</si>
  <si>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</si>
  <si>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</si>
  <si>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</si>
  <si>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</si>
  <si>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</si>
  <si>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</si>
  <si>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</si>
  <si>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</si>
  <si>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</si>
  <si>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</si>
  <si>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</si>
  <si>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</si>
  <si>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</si>
  <si>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</si>
  <si>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</si>
  <si>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</si>
  <si>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</si>
  <si>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</si>
  <si>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</si>
  <si>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</si>
  <si>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</si>
  <si>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</si>
  <si>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</si>
  <si>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</si>
  <si>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</si>
  <si>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</si>
  <si>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</si>
  <si>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</si>
  <si>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</si>
  <si>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</si>
  <si>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</si>
  <si>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</si>
  <si>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</si>
  <si>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</si>
  <si>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</si>
  <si>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</si>
  <si>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</si>
  <si>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</si>
  <si>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</si>
  <si>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</si>
  <si>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</si>
  <si>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</si>
  <si>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</si>
  <si>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</si>
  <si>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</si>
  <si>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</si>
  <si>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</si>
  <si>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</si>
  <si>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</si>
  <si>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</si>
  <si>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</si>
  <si>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</si>
  <si>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</si>
  <si>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</si>
  <si>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</si>
  <si>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</si>
  <si>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</si>
  <si>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</si>
  <si>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</si>
  <si>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</si>
  <si>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</si>
  <si>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</si>
  <si>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</si>
  <si>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</si>
  <si>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</si>
  <si>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</si>
  <si>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</si>
  <si>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</si>
  <si>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</si>
  <si>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</si>
  <si>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</si>
  <si>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</si>
  <si>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</si>
  <si>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</si>
  <si>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</si>
  <si>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</si>
  <si>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</si>
  <si>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</si>
  <si>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</si>
  <si>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</si>
  <si>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</si>
  <si>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</si>
  <si>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</si>
  <si>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</si>
  <si>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</si>
  <si>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</si>
  <si>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</si>
  <si>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</si>
  <si>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</si>
  <si>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</si>
  <si>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</si>
  <si>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</si>
  <si>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</si>
  <si>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</si>
  <si>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</si>
  <si>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</si>
  <si>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</si>
  <si>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</si>
  <si>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</si>
  <si>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</si>
  <si>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</si>
  <si>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</si>
  <si>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</si>
  <si>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</si>
  <si>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</si>
  <si>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</si>
  <si>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</si>
  <si>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</si>
  <si>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</si>
  <si>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</si>
  <si>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</si>
  <si>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</si>
  <si>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</si>
  <si>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</si>
  <si>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</si>
  <si>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</si>
  <si>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</si>
  <si>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</si>
  <si>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</si>
  <si>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</si>
  <si>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</si>
  <si>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</si>
  <si>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</si>
  <si>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</si>
  <si>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</si>
  <si>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</si>
  <si>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</si>
  <si>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</si>
  <si>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</si>
  <si>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</si>
  <si>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</si>
  <si>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</si>
  <si>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</si>
  <si>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</si>
  <si>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</si>
  <si>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</si>
  <si>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</si>
  <si>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</si>
  <si>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</si>
  <si>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</si>
  <si>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</si>
  <si>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</si>
  <si>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</si>
  <si>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</si>
  <si>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</si>
  <si>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</si>
  <si>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</si>
  <si>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</si>
  <si>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</si>
  <si>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</si>
  <si>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</si>
  <si>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</si>
  <si>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</si>
  <si>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</si>
  <si>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</si>
  <si>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</si>
  <si>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</si>
  <si>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</si>
  <si>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</si>
  <si>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</si>
  <si>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</si>
  <si>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</si>
  <si>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</si>
  <si>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</si>
  <si>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</si>
  <si>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</si>
  <si>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</si>
  <si>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</si>
  <si>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</si>
  <si>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</si>
  <si>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</si>
  <si>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</si>
  <si>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</si>
  <si>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</si>
  <si>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</si>
  <si>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</si>
  <si>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</si>
  <si>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</si>
  <si>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>d618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</si>
  <si>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</si>
  <si>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</si>
  <si>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</si>
  <si>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</si>
  <si>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</si>
  <si>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</si>
  <si>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</si>
  <si>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</si>
  <si>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</si>
  <si>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</si>
  <si>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</si>
  <si>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</si>
  <si>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</si>
  <si>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</si>
  <si>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</si>
  <si>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</si>
  <si>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</si>
  <si>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</si>
  <si>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</si>
  <si>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</si>
  <si>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</si>
  <si>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</si>
  <si>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</si>
  <si>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</si>
  <si>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</si>
  <si>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</si>
  <si>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</si>
  <si>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</si>
  <si>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</si>
  <si>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</si>
  <si>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</si>
  <si>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</si>
  <si>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</si>
  <si>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</si>
  <si>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</si>
  <si>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</si>
  <si>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</si>
  <si>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</si>
  <si>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</si>
  <si>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</si>
  <si>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</si>
  <si>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</si>
  <si>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</si>
  <si>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</si>
  <si>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</si>
  <si>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</si>
  <si>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</si>
  <si>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</si>
  <si>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</si>
  <si>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</si>
  <si>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</si>
  <si>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</si>
  <si>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</si>
  <si>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</si>
  <si>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</si>
  <si>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</si>
  <si>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</si>
  <si>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</si>
  <si>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</si>
  <si>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</si>
  <si>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</si>
  <si>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</si>
  <si>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</si>
  <si>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</si>
  <si>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</si>
  <si>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</si>
  <si>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</si>
  <si>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</si>
  <si>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</si>
  <si>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</si>
  <si>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</si>
  <si>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</si>
  <si>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</si>
  <si>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</si>
  <si>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</si>
  <si>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</si>
  <si>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</si>
  <si>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</si>
  <si>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</si>
  <si>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</si>
  <si>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</si>
  <si>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</si>
  <si>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</si>
  <si>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</si>
  <si>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</si>
  <si>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</si>
  <si>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</si>
  <si>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</si>
  <si>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</si>
  <si>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</si>
  <si>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</si>
  <si>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</si>
  <si>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</si>
  <si>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</si>
  <si>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</si>
  <si>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</si>
  <si>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</si>
  <si>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</si>
  <si>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</si>
  <si>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</si>
  <si>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</si>
  <si>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</si>
  <si>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</si>
  <si>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</si>
  <si>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</si>
  <si>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</si>
  <si>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</si>
  <si>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</si>
  <si>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</si>
  <si>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</si>
  <si>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</si>
  <si>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</si>
  <si>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</si>
  <si>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</si>
  <si>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</si>
  <si>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</si>
  <si>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</si>
  <si>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</si>
  <si>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</si>
  <si>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</si>
  <si>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</si>
  <si>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</si>
  <si>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</si>
  <si>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</si>
  <si>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</si>
  <si>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</si>
  <si>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</si>
  <si>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</si>
  <si>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</si>
  <si>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</si>
  <si>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</si>
  <si>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</si>
  <si>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</si>
  <si>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</si>
  <si>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</si>
  <si>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</si>
  <si>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</si>
  <si>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</si>
  <si>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</si>
  <si>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</si>
  <si>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</si>
  <si>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</si>
  <si>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</si>
  <si>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</si>
  <si>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</si>
  <si>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</si>
  <si>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</si>
  <si>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</si>
  <si>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</si>
  <si>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</si>
  <si>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</si>
  <si>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</si>
  <si>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</si>
  <si>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</si>
  <si>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</si>
  <si>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</si>
  <si>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</si>
  <si>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</si>
  <si>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</si>
  <si>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</si>
  <si>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</si>
  <si>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</si>
  <si>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</si>
  <si>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</si>
  <si>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</si>
  <si>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</si>
  <si>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</si>
  <si>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</si>
  <si>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</si>
  <si>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</si>
  <si>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</si>
  <si>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</si>
  <si>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</si>
  <si>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</si>
  <si>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</si>
  <si>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</si>
  <si>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</si>
  <si>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</si>
  <si>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</si>
  <si>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</si>
  <si>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</si>
  <si>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</si>
  <si>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</si>
  <si>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</si>
  <si>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</si>
  <si>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</si>
  <si>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</si>
  <si>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</si>
  <si>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</si>
  <si>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</si>
  <si>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</si>
  <si>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</si>
  <si>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</si>
  <si>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</si>
  <si>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</si>
  <si>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</si>
  <si>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</si>
  <si>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</si>
  <si>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</si>
  <si>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</si>
  <si>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</si>
  <si>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</si>
  <si>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</si>
  <si>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</si>
  <si>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</si>
  <si>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</si>
  <si>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</si>
  <si>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</si>
  <si>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</si>
  <si>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</si>
  <si>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</si>
  <si>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</si>
  <si>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</si>
  <si>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</si>
  <si>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</si>
  <si>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</si>
  <si>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</si>
  <si>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</si>
  <si>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</si>
  <si>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</si>
  <si>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</si>
  <si>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</si>
  <si>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</si>
  <si>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</si>
  <si>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</si>
  <si>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</si>
  <si>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</si>
  <si>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</si>
  <si>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</si>
  <si>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</si>
  <si>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</si>
  <si>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</si>
  <si>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</si>
  <si>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</si>
  <si>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</si>
  <si>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</si>
  <si>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</si>
  <si>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</si>
  <si>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</si>
  <si>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</si>
  <si>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</si>
  <si>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</si>
  <si>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</si>
  <si>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</si>
  <si>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</si>
  <si>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</si>
  <si>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</si>
  <si>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</si>
  <si>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</si>
  <si>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</si>
  <si>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</si>
  <si>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</si>
  <si>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</si>
  <si>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</si>
  <si>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</si>
  <si>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</si>
  <si>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</si>
  <si>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</si>
  <si>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</si>
  <si>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</si>
  <si>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</si>
  <si>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</si>
  <si>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</si>
  <si>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</si>
  <si>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</si>
  <si>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</si>
  <si>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</si>
  <si>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</si>
  <si>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</si>
  <si>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</si>
  <si>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</si>
  <si>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</si>
  <si>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</si>
  <si>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</si>
  <si>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</si>
  <si>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</si>
  <si>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</si>
  <si>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</si>
  <si>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</si>
  <si>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</si>
  <si>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</si>
  <si>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</si>
  <si>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</si>
  <si>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</si>
  <si>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</si>
  <si>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</si>
  <si>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</si>
  <si>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</si>
  <si>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</si>
  <si>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</si>
  <si>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</si>
  <si>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</si>
  <si>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</si>
  <si>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</si>
  <si>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</si>
  <si>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</si>
  <si>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</si>
  <si>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</si>
  <si>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</si>
  <si>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</si>
  <si>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</si>
  <si>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</si>
  <si>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</si>
  <si>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</si>
  <si>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</si>
  <si>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</si>
  <si>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</si>
  <si>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</si>
  <si>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</si>
  <si>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</si>
  <si>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</si>
  <si>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</si>
  <si>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</si>
  <si>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</si>
  <si>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</si>
  <si>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</si>
  <si>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</si>
  <si>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</si>
  <si>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</si>
  <si>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</si>
  <si>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</si>
  <si>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</si>
  <si>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</si>
  <si>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</si>
  <si>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</si>
  <si>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</si>
  <si>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</si>
  <si>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</si>
  <si>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</si>
  <si>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</si>
  <si>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</si>
  <si>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</si>
  <si>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</si>
  <si>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</si>
  <si>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</si>
  <si>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</si>
  <si>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</si>
  <si>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</si>
  <si>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</si>
  <si>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</si>
  <si>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</si>
  <si>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</si>
  <si>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</si>
  <si>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</si>
  <si>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</si>
  <si>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</si>
  <si>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</si>
  <si>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</si>
  <si>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</si>
  <si>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</si>
  <si>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</si>
  <si>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</si>
  <si>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</si>
  <si>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</si>
  <si>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</si>
  <si>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</si>
  <si>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</si>
  <si>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</si>
  <si>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</si>
  <si>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</si>
  <si>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</si>
  <si>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</si>
  <si>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</si>
  <si>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</si>
  <si>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</si>
  <si>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</si>
  <si>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</si>
  <si>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</si>
  <si>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</si>
  <si>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</si>
  <si>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</si>
  <si>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</si>
  <si>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</si>
  <si>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</si>
  <si>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</si>
  <si>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</si>
  <si>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</si>
  <si>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</si>
  <si>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</si>
  <si>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</si>
  <si>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</si>
  <si>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</si>
  <si>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</si>
  <si>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</si>
  <si>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</si>
  <si>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</si>
  <si>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</si>
  <si>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</si>
  <si>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</si>
  <si>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</si>
  <si>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</si>
  <si>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</si>
  <si>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</si>
  <si>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</si>
  <si>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</si>
  <si>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</si>
  <si>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</si>
  <si>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</si>
  <si>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</si>
  <si>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</si>
  <si>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</si>
  <si>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</si>
  <si>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</si>
  <si>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</si>
  <si>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</si>
  <si>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</si>
  <si>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</si>
  <si>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</si>
  <si>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</si>
  <si>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</si>
  <si>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</si>
  <si>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</si>
  <si>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</si>
  <si>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</si>
  <si>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</si>
  <si>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</si>
  <si>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</si>
  <si>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</si>
  <si>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</si>
  <si>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</si>
  <si>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</si>
  <si>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</si>
  <si>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</si>
  <si>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</si>
  <si>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</si>
  <si>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</si>
  <si>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</si>
  <si>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</si>
  <si>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</si>
  <si>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</si>
  <si>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</si>
  <si>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</si>
  <si>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</si>
  <si>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</si>
  <si>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</si>
  <si>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</si>
  <si>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</si>
  <si>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</si>
  <si>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</si>
  <si>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</si>
  <si>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</si>
  <si>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</si>
  <si>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</si>
  <si>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</si>
  <si>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</si>
  <si>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</si>
  <si>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</si>
  <si>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</si>
  <si>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</si>
  <si>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</si>
  <si>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</si>
  <si>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</si>
  <si>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</si>
  <si>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</si>
  <si>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</si>
  <si>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</si>
  <si>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</si>
  <si>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</si>
  <si>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</si>
  <si>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</si>
  <si>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</si>
  <si>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</si>
  <si>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</si>
  <si>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</si>
  <si>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</si>
  <si>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</si>
  <si>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</si>
  <si>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</si>
  <si>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</si>
  <si>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</si>
  <si>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</si>
  <si>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</si>
  <si>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</si>
  <si>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</si>
  <si>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</si>
  <si>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</si>
  <si>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</si>
  <si>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</si>
  <si>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</si>
  <si>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</si>
  <si>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</si>
  <si>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</si>
  <si>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</si>
  <si>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</si>
  <si>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</si>
  <si>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</si>
  <si>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</si>
  <si>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</si>
  <si>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</si>
  <si>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</si>
  <si>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</si>
  <si>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</si>
  <si>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</si>
  <si>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</si>
  <si>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</si>
  <si>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</si>
  <si>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</si>
  <si>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</si>
  <si>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</si>
  <si>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</si>
  <si>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</si>
  <si>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</si>
  <si>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</si>
  <si>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</si>
  <si>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</si>
  <si>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</si>
  <si>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</si>
  <si>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</si>
  <si>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</si>
  <si>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</si>
  <si>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</si>
  <si>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</si>
  <si>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</si>
  <si>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</si>
  <si>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</si>
  <si>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</si>
  <si>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</si>
  <si>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</si>
  <si>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</si>
  <si>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</si>
  <si>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</si>
  <si>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</si>
  <si>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</si>
  <si>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</si>
  <si>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</si>
  <si>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</si>
  <si>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</si>
  <si>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</si>
  <si>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</si>
  <si>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</si>
  <si>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</si>
  <si>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</si>
  <si>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</si>
  <si>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</si>
  <si>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</si>
  <si>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</si>
  <si>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</si>
  <si>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</si>
  <si>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</si>
  <si>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</si>
  <si>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</si>
  <si>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</si>
  <si>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</si>
  <si>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</si>
  <si>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</si>
  <si>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</si>
  <si>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</si>
  <si>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</si>
  <si>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</si>
  <si>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</si>
  <si>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</si>
  <si>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</si>
  <si>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</si>
  <si>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</si>
  <si>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</si>
  <si>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</si>
  <si>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</si>
  <si>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</si>
  <si>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</si>
  <si>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</si>
  <si>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</si>
  <si>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</si>
  <si>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</si>
  <si>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</si>
  <si>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</si>
  <si>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</si>
  <si>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</si>
  <si>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</si>
  <si>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</si>
  <si>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</si>
  <si>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</si>
  <si>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</si>
  <si>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</si>
  <si>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</si>
  <si>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</si>
  <si>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</si>
  <si>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</si>
  <si>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</si>
  <si>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</si>
  <si>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</si>
  <si>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</si>
  <si>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</si>
  <si>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</si>
  <si>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</si>
  <si>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</si>
  <si>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</si>
  <si>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</si>
  <si>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</si>
  <si>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</si>
  <si>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</si>
  <si>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</si>
  <si>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</si>
  <si>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</si>
  <si>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</si>
  <si>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</si>
  <si>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</si>
  <si>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</si>
  <si>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</si>
  <si>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</si>
  <si>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</si>
  <si>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</si>
  <si>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</si>
  <si>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</si>
  <si>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</si>
  <si>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</si>
  <si>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</si>
  <si>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</si>
  <si>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</si>
  <si>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</si>
  <si>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</si>
  <si>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</si>
  <si>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</si>
  <si>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</si>
  <si>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</si>
  <si>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</si>
  <si>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</si>
  <si>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</si>
  <si>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</si>
  <si>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</si>
  <si>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</si>
  <si>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</si>
  <si>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</si>
  <si>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</si>
  <si>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</si>
  <si>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</si>
  <si>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</si>
  <si>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</si>
  <si>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</si>
  <si>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</si>
  <si>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</si>
  <si>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</si>
  <si>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</si>
  <si>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</si>
  <si>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</si>
  <si>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</si>
  <si>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</si>
  <si>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</si>
  <si>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</si>
  <si>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</si>
  <si>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</si>
  <si>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</si>
  <si>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</si>
  <si>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</si>
  <si>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</si>
  <si>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</si>
  <si>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</si>
  <si>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</si>
  <si>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</si>
  <si>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</si>
  <si>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</si>
  <si>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</si>
  <si>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</si>
  <si>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</si>
  <si>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</si>
  <si>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</si>
  <si>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</si>
  <si>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</si>
  <si>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</si>
  <si>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</si>
  <si>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</si>
  <si>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</si>
  <si>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</si>
  <si>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</si>
  <si>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</si>
  <si>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</si>
  <si>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</si>
  <si>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</si>
  <si>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</si>
  <si>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</si>
  <si>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</si>
  <si>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</si>
  <si>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</si>
  <si>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</si>
  <si>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</si>
  <si>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</si>
  <si>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</si>
  <si>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</si>
  <si>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</si>
  <si>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</si>
  <si>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</si>
  <si>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</si>
  <si>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</si>
  <si>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</si>
  <si>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</si>
  <si>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</si>
  <si>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</si>
  <si>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</si>
  <si>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</si>
  <si>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възстановени трансфери за ЦБ (-)</t>
  </si>
  <si>
    <t>- получени трансфери (+/-)</t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</si>
  <si>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</si>
  <si>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</si>
  <si>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</si>
  <si>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</si>
  <si>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</si>
  <si>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</si>
  <si>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</si>
  <si>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</si>
  <si>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</si>
  <si>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</si>
  <si>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</si>
  <si>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</si>
  <si>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</si>
  <si>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</si>
  <si>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</si>
  <si>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</si>
  <si>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</si>
  <si>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</si>
  <si>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</si>
  <si>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</si>
  <si>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</si>
  <si>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</si>
  <si>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</si>
  <si>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</si>
  <si>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</si>
  <si>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</si>
  <si>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</si>
  <si>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</si>
  <si>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</si>
  <si>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</si>
  <si>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</si>
  <si>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</si>
  <si>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</si>
  <si>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</si>
  <si>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</si>
  <si>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</si>
  <si>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</si>
  <si>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</si>
  <si>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</si>
  <si>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</si>
  <si>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</si>
  <si>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</si>
  <si>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</si>
  <si>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</si>
  <si>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</si>
  <si>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</si>
  <si>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</si>
  <si>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</si>
  <si>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</si>
  <si>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</si>
  <si>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</si>
  <si>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</si>
  <si>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</si>
  <si>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</si>
  <si>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</si>
  <si>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</si>
  <si>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</si>
  <si>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</si>
  <si>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</si>
  <si>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</si>
  <si>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</si>
  <si>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</si>
  <si>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</si>
  <si>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</si>
  <si>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</si>
  <si>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</si>
  <si>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</si>
  <si>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</si>
  <si>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</si>
  <si>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</si>
  <si>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</si>
  <si>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</si>
  <si>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</si>
  <si>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</si>
  <si>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</si>
  <si>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</si>
  <si>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</si>
  <si>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</si>
  <si>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</si>
  <si>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оп/дейност</t>
  </si>
  <si>
    <t>541 Домове за пълнолетни лица с увреждания</t>
  </si>
  <si>
    <t>545 Социални услуги в домашна среда</t>
  </si>
  <si>
    <t>561 Асистентска подкрепа</t>
  </si>
  <si>
    <t>КФ - ОП "ОКОЛНА СРЕДА" /2007-2013/</t>
  </si>
  <si>
    <t>ЕФРР - ОП "ОКОЛНА СРЕДА" /2007-2013/</t>
  </si>
  <si>
    <t>ПЕРИОД 2021-2027</t>
  </si>
  <si>
    <t>КФ - Програма за околна среда</t>
  </si>
  <si>
    <t>98121</t>
  </si>
  <si>
    <t>КФ - Програма за транспортна свързаност</t>
  </si>
  <si>
    <t>98122</t>
  </si>
  <si>
    <t>ЕФРР - Програма за конкурентоспособност и иновации в предприятията</t>
  </si>
  <si>
    <t>98221</t>
  </si>
  <si>
    <t>ЕФРР - Програма за околна среда</t>
  </si>
  <si>
    <t>98222</t>
  </si>
  <si>
    <t>ЕФРР - Програма за транспортна свързаност</t>
  </si>
  <si>
    <t>98223</t>
  </si>
  <si>
    <t>ЕФРР - Програма за техническа помощ</t>
  </si>
  <si>
    <t>98225</t>
  </si>
  <si>
    <t>ЕФРР - Програма за развитие на регионите</t>
  </si>
  <si>
    <t>98226</t>
  </si>
  <si>
    <t>ЕФРР - Програма за научни изследвания, иновации и дигитализация за интелигентна трансформация</t>
  </si>
  <si>
    <t>98227</t>
  </si>
  <si>
    <t>ЕСФ+ - Програма за образование</t>
  </si>
  <si>
    <t>98321</t>
  </si>
  <si>
    <t>ЕСФ+ - Програма за техническа помощ</t>
  </si>
  <si>
    <t>98322</t>
  </si>
  <si>
    <t>ЕСФ+ - Програма за развитие на човешките ресурси</t>
  </si>
  <si>
    <t>98323</t>
  </si>
  <si>
    <t>ЕСФ+ - Програма за храни и/или основно материално подпомагане</t>
  </si>
  <si>
    <t>98324</t>
  </si>
  <si>
    <t>Разходи по Плана за възстановяване и устойчивост на РБ</t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</si>
  <si>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</si>
  <si>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</si>
  <si>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</si>
  <si>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</si>
  <si>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</si>
  <si>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</si>
  <si>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</si>
  <si>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</si>
  <si>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</si>
  <si>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</si>
  <si>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</si>
  <si>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</si>
  <si>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</si>
  <si>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</si>
  <si>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</si>
  <si>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</si>
  <si>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</si>
  <si>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</si>
  <si>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</si>
  <si>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</si>
  <si>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</si>
  <si>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</si>
  <si>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</si>
  <si>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</si>
  <si>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</si>
  <si>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</si>
  <si>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</si>
  <si>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</si>
  <si>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</si>
  <si>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</si>
  <si>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</si>
  <si>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</si>
  <si>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</si>
  <si>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</si>
  <si>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</si>
  <si>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</si>
  <si>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</si>
  <si>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</si>
  <si>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</si>
  <si>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t>1.01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</si>
  <si>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кухни</t>
    </r>
  </si>
  <si>
    <t>8199</t>
  </si>
  <si>
    <t>Комисия за противодействие на корупцията</t>
  </si>
  <si>
    <t>лихви по облигации, емитирани на международните капиталови пазари</t>
  </si>
  <si>
    <t>отстъпки по облигации, емитирани на международните капиталови пазари</t>
  </si>
  <si>
    <t>премии над номинала на облигации, емитирани и търгувани на международните капиталови пазари (-)</t>
  </si>
  <si>
    <t>участие във финансирането на брутното намаление за  Австрия, Дания, Германия, Нидерландия и Швеция и вноска за корекция за неучастие на съответни държави членки в някои политики за свобода, сигурност и правосъдие</t>
  </si>
  <si>
    <t>c786</t>
  </si>
  <si>
    <t>i12:u152</t>
  </si>
  <si>
    <t>Трансфери между бюджети на лица по чл. 13, ал. 4 от ЗПФ и бюджети на други бюджетни организации</t>
  </si>
  <si>
    <t>разчети с БНБ за сетълмент на бюджетни плащания чрез сметка 1760 (+/-)</t>
  </si>
  <si>
    <t>Община:</t>
  </si>
  <si>
    <t xml:space="preserve">РАЗШИФРОВКА НА НАЛИЧНИТЕ СРЕДСТВА ПО БЮДЖЕТА НА ОБЩИНАТА И ПРЕВОДИТЕ В ПРОЦЕС </t>
  </si>
  <si>
    <t>Код по ЕБК:</t>
  </si>
  <si>
    <t>Държавни дейности</t>
  </si>
  <si>
    <t>в т. ч.</t>
  </si>
  <si>
    <t>Местни дейности</t>
  </si>
  <si>
    <t>Дофинансиране</t>
  </si>
  <si>
    <t>Всичко</t>
  </si>
  <si>
    <t>Очакван момент на изразходване на средствата:</t>
  </si>
  <si>
    <t>Предназначение на средствата:</t>
  </si>
  <si>
    <t>по срочни депозити</t>
  </si>
  <si>
    <t>Всичко наличности по бюджета, в това число от:</t>
  </si>
  <si>
    <t>x</t>
  </si>
  <si>
    <t>I. Наличности от приходи, помощи и дарения</t>
  </si>
  <si>
    <t>1. Приходи, в т. ч.:</t>
  </si>
  <si>
    <t xml:space="preserve">  - от такса за битови отпадъци </t>
  </si>
  <si>
    <t xml:space="preserve">2. Помощи и  дарения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</si>
  <si>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</si>
  <si>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</si>
  <si>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</si>
  <si>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</si>
  <si>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</si>
  <si>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</si>
  <si>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III. Наличности от трансфери между бюджети и сметки за средства от Европейския съюз (§61, §62 и §64 от ЕБК)</t>
  </si>
  <si>
    <t>IV. Наличности от временни безлихвени заеми (§74-78 от ЕБК)</t>
  </si>
  <si>
    <t>V. Наличности от дълг ( заеми и емисии на ЦК)</t>
  </si>
  <si>
    <t>VI. Наличности по програми и проекти по т. 82 от ДДС № 09/2020 г., за които се прилагат банкови бюджетни сметки и се отчитат на касова основа в отчетна група "Бюджет" чрез прилагане на §88-03 от ЕБК</t>
  </si>
  <si>
    <t>VII. Наличности от възстановени отчисления от РИОСВ</t>
  </si>
  <si>
    <t>VIII. Наличности от преходен остатък, в т. ч.: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</si>
  <si>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</si>
  <si>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</si>
  <si>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</si>
  <si>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</si>
  <si>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</si>
  <si>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</si>
  <si>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</si>
  <si>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</si>
  <si>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</si>
  <si>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</si>
  <si>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end</t>
  </si>
  <si>
    <t xml:space="preserve"> НА СЕТЪЛМЕНТ, ПО ИЗТОЧНИЦИ И ИНДИКАТИВНО РАЗПРЕДЕЛЕНИЕ </t>
  </si>
  <si>
    <t>контрола (отчет - разпределение по функция/раздел/подраздел от ЕБК):</t>
  </si>
  <si>
    <r>
      <t xml:space="preserve">IX. </t>
    </r>
    <r>
      <rPr>
        <b/>
        <sz val="12"/>
        <rFont val="Times New Roman"/>
        <family val="1"/>
        <charset val="204"/>
      </rPr>
      <t>Индикативно</t>
    </r>
    <r>
      <rPr>
        <b/>
        <sz val="12"/>
        <color indexed="8"/>
        <rFont val="Times New Roman"/>
        <family val="1"/>
        <charset val="204"/>
      </rPr>
      <t xml:space="preserve"> разпределение по функция/раздел/подраздел от ЕБК:</t>
    </r>
  </si>
  <si>
    <t>целеви средства</t>
  </si>
  <si>
    <t>1. Общи държавни служби - всичко:</t>
  </si>
  <si>
    <t xml:space="preserve"> - текущи разходи</t>
  </si>
  <si>
    <t xml:space="preserve"> - капиталови разходи</t>
  </si>
  <si>
    <t>2. Отбрана и сигурност - всичко:</t>
  </si>
  <si>
    <t>3. Образование - всичко:</t>
  </si>
  <si>
    <t>4. Здравеопазване - всичко:</t>
  </si>
  <si>
    <t>5. Социално осигуряване, подпомагане и грижи - всичко:</t>
  </si>
  <si>
    <t>6. Жилищно строителство, благоустройство, комунално с -во и опазване на ок.среда всичко:</t>
  </si>
  <si>
    <t>7. Култура, спорт, почивни дейности и религиозно дело - всичко:</t>
  </si>
  <si>
    <t>8. Икономически дейности и услуги - всичко:</t>
  </si>
  <si>
    <t>9. Разходи, некласифицирани в другите разходи - всичко:</t>
  </si>
  <si>
    <t>10. Позиции от раздела за Финансиране на бюджетното салдо</t>
  </si>
  <si>
    <t xml:space="preserve">11. Позиции от подразделите Трансфери и Временни безлихвени заеми </t>
  </si>
  <si>
    <t>Общо разпределени:</t>
  </si>
  <si>
    <t>Разшифровка на наличностите в края на периода и преводите в процес на сетълмент (от §95-07 до §95-13; §96-07 - §96-09)  в касовия отчет на бюджета на общината към</t>
  </si>
  <si>
    <t>(В ЕВРО)</t>
  </si>
  <si>
    <t xml:space="preserve"> 4. Разлики от закръгления в хил. евро (+/-)</t>
  </si>
  <si>
    <t>прилага се само за отчета в хил. евро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</si>
  <si>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евро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</si>
  <si>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евро</t>
    </r>
  </si>
  <si>
    <t xml:space="preserve">            остатък по сметки и каса в чужбина от предх. период </t>
  </si>
  <si>
    <t xml:space="preserve">            наличности  по всметки и каса в чужб. в кр.на периода </t>
  </si>
  <si>
    <t>10. Преоценка на наличности в друга валута</t>
  </si>
  <si>
    <t>Наличност в края на периода и преводи в процес на сетълмент
(§95-07 - §95-13; §96-07 - §96-09) в евро:</t>
  </si>
  <si>
    <t>ПО ФУНКЦИЯ/РАЗДЕЛ/ПОДРАЗДЕЛ ОТ ЕБК (В ЕВРО)</t>
  </si>
  <si>
    <t>(в евро)</t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</si>
  <si>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</t>
    </r>
    <r>
      <rPr>
        <b/>
        <sz val="12"/>
        <rFont val="Times New Roman CYR"/>
        <charset val="204"/>
      </rPr>
      <t>по сметки</t>
    </r>
    <r>
      <rPr>
        <sz val="12"/>
        <rFont val="Times New Roman CYR"/>
        <charset val="204"/>
      </rPr>
      <t xml:space="preserve"> в евро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</si>
  <si>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по сметки </t>
    </r>
    <r>
      <rPr>
        <b/>
        <sz val="12"/>
        <rFont val="Times New Roman CYR"/>
        <charset val="204"/>
      </rPr>
      <t>в друга валута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</si>
  <si>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по депозити </t>
    </r>
    <r>
      <rPr>
        <b/>
        <sz val="12"/>
        <rFont val="Times New Roman CYR"/>
        <charset val="204"/>
      </rPr>
      <t>в евро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</si>
  <si>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по депозити </t>
    </r>
    <r>
      <rPr>
        <b/>
        <sz val="12"/>
        <rFont val="Times New Roman CYR"/>
        <charset val="204"/>
      </rPr>
      <t>в друга валута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>(+)</t>
    </r>
  </si>
  <si>
    <r>
      <rPr>
        <b/>
        <i/>
        <sz val="12"/>
        <rFont val="Times New Roman CYR"/>
        <charset val="204"/>
      </rPr>
      <t>остатък</t>
    </r>
    <r>
      <rPr>
        <sz val="12"/>
        <rFont val="Times New Roman CYR"/>
        <charset val="204"/>
      </rPr>
      <t xml:space="preserve"> в касата </t>
    </r>
    <r>
      <rPr>
        <b/>
        <sz val="12"/>
        <rFont val="Times New Roman CYR"/>
        <charset val="204"/>
      </rPr>
      <t>в евро</t>
    </r>
    <r>
      <rPr>
        <sz val="12"/>
        <rFont val="Times New Roman CYR"/>
        <charset val="204"/>
      </rPr>
      <t xml:space="preserve"> от </t>
    </r>
    <r>
      <rPr>
        <b/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</si>
  <si>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t>остътък  в касата в друга валута от предходния период (+)</t>
  </si>
  <si>
    <t>наличност по сметки в евро в края на периода (-)</t>
  </si>
  <si>
    <t>наличност по сметки в друга валута в края на периода (-)</t>
  </si>
  <si>
    <t>наличност по депозити в евро в края на периода (-)</t>
  </si>
  <si>
    <t>наличност по депозити в друга валута в края на периода (-)</t>
  </si>
  <si>
    <t>наличност в касата в евро в края на периода (-)</t>
  </si>
  <si>
    <t>наличност в касата в друга валута в края на периода (-)</t>
  </si>
  <si>
    <t>преводи в процес на сетълмент (-/+)</t>
  </si>
  <si>
    <t xml:space="preserve"> преоценка на наличности в друга валута (нереализирани курсови разлики) по сметки и средства в страната (+/-)</t>
  </si>
  <si>
    <t>остатък по сметки  в чужбина от предходния период (+)</t>
  </si>
  <si>
    <t>остатък в касата в чужбина от предходния период (+)</t>
  </si>
  <si>
    <t>наличност в касата в чужбина в края на периода (-)</t>
  </si>
  <si>
    <t>наличност по сметки в чужбина в края на периода (-)</t>
  </si>
  <si>
    <t xml:space="preserve"> преоценка на наличности в друга валута (нереализирани курсови разлики) по сметки и средства в чужбина (+/-)</t>
  </si>
  <si>
    <t xml:space="preserve">остатък по текущи сметки на бюджетните организации в единната сметка от предходния период (+) </t>
  </si>
  <si>
    <t>остатък по  депозити на бюджетните организации в единната сметка от предходния период (+)</t>
  </si>
  <si>
    <t xml:space="preserve">наличност по текущи сметки на бюджетните организации вединната сметка в края на периода (-) </t>
  </si>
  <si>
    <t>наличност  по депозити на бюджетните организации в единната сметка в края на периода (-)</t>
  </si>
  <si>
    <t xml:space="preserve"> 2. Преоценка на наличности в друга валута в края на отчетния период</t>
  </si>
  <si>
    <t>ДГ ДЕТЕЛИНА</t>
  </si>
  <si>
    <t>b1208</t>
  </si>
</sst>
</file>

<file path=xl/styles.xml><?xml version="1.0" encoding="utf-8"?>
<styleSheet xmlns="http://schemas.openxmlformats.org/spreadsheetml/2006/main">
  <numFmts count="19">
    <numFmt numFmtId="177" formatCode="_-* #,##0.00\ _ë_â_-;\-* #,##0.00\ _ë_â_-;_-* &quot;-&quot;??\ _ë_â_-;_-@_-"/>
    <numFmt numFmtId="178" formatCode="0.0"/>
    <numFmt numFmtId="179" formatCode="dd\.m\.yyyy\ &quot;г.&quot;;@"/>
    <numFmt numFmtId="180" formatCode="000"/>
    <numFmt numFmtId="181" formatCode="0#&quot;-&quot;0#"/>
    <numFmt numFmtId="182" formatCode="0000"/>
    <numFmt numFmtId="183" formatCode="00&quot;-&quot;0#"/>
    <numFmt numFmtId="184" formatCode="0&quot; &quot;#&quot; &quot;#"/>
    <numFmt numFmtId="186" formatCode="0&quot; &quot;0&quot; &quot;0&quot; &quot;0"/>
    <numFmt numFmtId="187" formatCode="000&quot; &quot;000&quot; &quot;000"/>
    <numFmt numFmtId="188" formatCode="&quot;x&quot;"/>
    <numFmt numFmtId="189" formatCode="#,##0;[Red]\(#,##0\)"/>
    <numFmt numFmtId="190" formatCode="#,##0;\(#,##0\)"/>
    <numFmt numFmtId="194" formatCode="&quot;МАКЕТ ЗА &quot;0000&quot; г.&quot;"/>
    <numFmt numFmtId="195" formatCode="&quot;БЮДЖЕТ Годишен         уточнен план &quot;0000&quot; г.&quot;"/>
    <numFmt numFmtId="196" formatCode="&quot;за &quot;0000&quot; г.&quot;"/>
    <numFmt numFmtId="197" formatCode="#,##0&quot; &quot;;[Red]\(#,##0\)"/>
    <numFmt numFmtId="198" formatCode="00&quot;.&quot;00&quot;.&quot;0000&quot; г.&quot;"/>
    <numFmt numFmtId="200" formatCode="&quot;II. ОБЩО РАЗХОДИ ЗА ДЕЙНОСТ &quot;0&quot;&quot;0&quot;&quot;0&quot;&quot;0"/>
  </numFmts>
  <fonts count="265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8"/>
      <name val="Times New Roman Cyr"/>
      <family val="1"/>
      <charset val="204"/>
    </font>
    <font>
      <sz val="16"/>
      <color indexed="8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sz val="14"/>
      <name val="Hebar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6"/>
      <name val="Times New Roman Cyr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Heba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b/>
      <sz val="14"/>
      <color rgb="FF660066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sz val="11"/>
      <color rgb="FF000000"/>
      <name val="Arial"/>
      <family val="2"/>
      <charset val="204"/>
    </font>
    <font>
      <b/>
      <sz val="14"/>
      <color rgb="FF800000"/>
      <name val="Times New Roman CYR"/>
      <family val="1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  <font>
      <sz val="12"/>
      <color rgb="FF663300"/>
      <name val="Arial"/>
      <family val="2"/>
      <charset val="204"/>
    </font>
    <font>
      <b/>
      <sz val="12"/>
      <color rgb="FF663300"/>
      <name val="Arial"/>
      <family val="2"/>
      <charset val="204"/>
    </font>
    <font>
      <b/>
      <sz val="14"/>
      <color rgb="FF663300"/>
      <name val="Times New Roman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9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152" fillId="0" borderId="0" applyNumberFormat="0" applyFill="0" applyBorder="0" applyAlignment="0" applyProtection="0"/>
    <xf numFmtId="0" fontId="27" fillId="0" borderId="0"/>
    <xf numFmtId="0" fontId="35" fillId="0" borderId="0"/>
    <xf numFmtId="0" fontId="153" fillId="0" borderId="0"/>
    <xf numFmtId="0" fontId="150" fillId="0" borderId="0"/>
    <xf numFmtId="0" fontId="27" fillId="0" borderId="0"/>
    <xf numFmtId="0" fontId="27" fillId="0" borderId="0"/>
    <xf numFmtId="0" fontId="2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27" fillId="0" borderId="0"/>
    <xf numFmtId="177" fontId="1" fillId="0" borderId="0" applyFont="0" applyFill="0" applyBorder="0" applyAlignment="0" applyProtection="0"/>
    <xf numFmtId="0" fontId="151" fillId="0" borderId="0" applyNumberFormat="0" applyFill="0" applyBorder="0" applyAlignment="0" applyProtection="0"/>
  </cellStyleXfs>
  <cellXfs count="1953">
    <xf numFmtId="0" fontId="0" fillId="0" borderId="0" xfId="0"/>
    <xf numFmtId="0" fontId="6" fillId="0" borderId="0" xfId="10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1" fontId="28" fillId="2" borderId="0" xfId="2" applyNumberFormat="1" applyFont="1" applyFill="1" applyAlignment="1">
      <alignment vertical="center"/>
    </xf>
    <xf numFmtId="1" fontId="28" fillId="3" borderId="0" xfId="2" applyNumberFormat="1" applyFont="1" applyFill="1" applyAlignment="1">
      <alignment vertical="center"/>
    </xf>
    <xf numFmtId="0" fontId="3" fillId="0" borderId="0" xfId="2" applyFont="1" applyAlignment="1" applyProtection="1">
      <alignment vertical="center"/>
    </xf>
    <xf numFmtId="0" fontId="3" fillId="2" borderId="0" xfId="2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3" fillId="0" borderId="0" xfId="2" applyFont="1" applyAlignment="1" applyProtection="1">
      <alignment vertical="center"/>
      <protection locked="0"/>
    </xf>
    <xf numFmtId="0" fontId="3" fillId="0" borderId="0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2" borderId="0" xfId="2" applyFont="1" applyFill="1" applyAlignment="1">
      <alignment vertical="center"/>
    </xf>
    <xf numFmtId="0" fontId="11" fillId="3" borderId="0" xfId="2" applyFont="1" applyFill="1" applyAlignment="1">
      <alignment vertical="center"/>
    </xf>
    <xf numFmtId="0" fontId="3" fillId="4" borderId="0" xfId="2" applyFont="1" applyFill="1" applyAlignment="1">
      <alignment vertical="center"/>
    </xf>
    <xf numFmtId="0" fontId="10" fillId="0" borderId="0" xfId="2" applyFont="1" applyAlignment="1">
      <alignment vertical="center"/>
    </xf>
    <xf numFmtId="0" fontId="10" fillId="5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10" fillId="4" borderId="0" xfId="2" applyFont="1" applyFill="1" applyAlignment="1">
      <alignment vertical="center"/>
    </xf>
    <xf numFmtId="0" fontId="3" fillId="0" borderId="1" xfId="10" quotePrefix="1" applyNumberFormat="1" applyFont="1" applyFill="1" applyBorder="1" applyAlignment="1">
      <alignment horizontal="right"/>
    </xf>
    <xf numFmtId="0" fontId="3" fillId="0" borderId="2" xfId="10" quotePrefix="1" applyNumberFormat="1" applyFont="1" applyFill="1" applyBorder="1" applyAlignment="1">
      <alignment horizontal="right"/>
    </xf>
    <xf numFmtId="0" fontId="10" fillId="0" borderId="2" xfId="10" quotePrefix="1" applyNumberFormat="1" applyFont="1" applyFill="1" applyBorder="1" applyAlignment="1">
      <alignment horizontal="right"/>
    </xf>
    <xf numFmtId="0" fontId="10" fillId="0" borderId="0" xfId="2" applyNumberFormat="1" applyFont="1" applyAlignment="1">
      <alignment horizontal="right"/>
    </xf>
    <xf numFmtId="0" fontId="3" fillId="0" borderId="0" xfId="2" applyNumberFormat="1" applyFont="1" applyAlignment="1">
      <alignment horizontal="right"/>
    </xf>
    <xf numFmtId="0" fontId="3" fillId="4" borderId="0" xfId="2" applyNumberFormat="1" applyFont="1" applyFill="1" applyAlignment="1">
      <alignment horizontal="right"/>
    </xf>
    <xf numFmtId="0" fontId="3" fillId="0" borderId="0" xfId="2" applyNumberFormat="1" applyFont="1" applyFill="1" applyAlignment="1">
      <alignment horizontal="right"/>
    </xf>
    <xf numFmtId="0" fontId="10" fillId="0" borderId="0" xfId="10" applyNumberFormat="1" applyFont="1" applyFill="1" applyAlignment="1">
      <alignment horizontal="right"/>
    </xf>
    <xf numFmtId="0" fontId="10" fillId="0" borderId="0" xfId="10" applyFont="1" applyFill="1" applyBorder="1"/>
    <xf numFmtId="0" fontId="3" fillId="0" borderId="0" xfId="10" applyNumberFormat="1" applyFont="1" applyFill="1" applyAlignment="1">
      <alignment horizontal="right"/>
    </xf>
    <xf numFmtId="178" fontId="6" fillId="0" borderId="0" xfId="10" applyNumberFormat="1" applyFont="1" applyFill="1" applyBorder="1"/>
    <xf numFmtId="0" fontId="3" fillId="0" borderId="0" xfId="10" applyFont="1" applyFill="1" applyBorder="1"/>
    <xf numFmtId="178" fontId="3" fillId="0" borderId="0" xfId="10" applyNumberFormat="1" applyFont="1" applyFill="1" applyProtection="1">
      <protection locked="0"/>
    </xf>
    <xf numFmtId="178" fontId="3" fillId="0" borderId="0" xfId="10" applyNumberFormat="1" applyFont="1" applyFill="1"/>
    <xf numFmtId="178" fontId="3" fillId="0" borderId="0" xfId="10" applyNumberFormat="1" applyFont="1" applyFill="1" applyBorder="1"/>
    <xf numFmtId="178" fontId="6" fillId="0" borderId="0" xfId="10" applyNumberFormat="1" applyFont="1" applyFill="1"/>
    <xf numFmtId="0" fontId="3" fillId="0" borderId="0" xfId="10" applyFont="1" applyFill="1"/>
    <xf numFmtId="0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Alignment="1" applyProtection="1">
      <alignment horizontal="right" vertical="center"/>
    </xf>
    <xf numFmtId="0" fontId="10" fillId="0" borderId="0" xfId="2" applyNumberFormat="1" applyFont="1" applyBorder="1" applyAlignment="1">
      <alignment horizontal="right"/>
    </xf>
    <xf numFmtId="0" fontId="10" fillId="4" borderId="0" xfId="2" applyNumberFormat="1" applyFont="1" applyFill="1" applyAlignment="1">
      <alignment horizontal="right"/>
    </xf>
    <xf numFmtId="0" fontId="10" fillId="0" borderId="0" xfId="2" applyFont="1"/>
    <xf numFmtId="0" fontId="3" fillId="0" borderId="0" xfId="2" applyFont="1"/>
    <xf numFmtId="0" fontId="3" fillId="0" borderId="0" xfId="2" applyNumberFormat="1" applyFont="1" applyFill="1" applyBorder="1" applyAlignment="1">
      <alignment horizontal="right"/>
    </xf>
    <xf numFmtId="0" fontId="3" fillId="4" borderId="0" xfId="2" applyNumberFormat="1" applyFont="1" applyFill="1" applyBorder="1" applyAlignment="1">
      <alignment horizontal="right"/>
    </xf>
    <xf numFmtId="0" fontId="3" fillId="5" borderId="0" xfId="2" applyNumberFormat="1" applyFont="1" applyFill="1" applyBorder="1" applyAlignment="1">
      <alignment horizontal="right"/>
    </xf>
    <xf numFmtId="0" fontId="10" fillId="0" borderId="0" xfId="10" applyFont="1" applyFill="1"/>
    <xf numFmtId="0" fontId="7" fillId="4" borderId="0" xfId="10" applyFont="1" applyFill="1" applyBorder="1" applyAlignment="1">
      <alignment horizontal="right"/>
    </xf>
    <xf numFmtId="178" fontId="10" fillId="0" borderId="0" xfId="10" applyNumberFormat="1" applyFont="1" applyFill="1" applyBorder="1"/>
    <xf numFmtId="178" fontId="10" fillId="0" borderId="0" xfId="10" applyNumberFormat="1" applyFont="1" applyFill="1" applyBorder="1" applyProtection="1">
      <protection locked="0"/>
    </xf>
    <xf numFmtId="178" fontId="10" fillId="0" borderId="0" xfId="10" applyNumberFormat="1" applyFont="1" applyFill="1"/>
    <xf numFmtId="178" fontId="10" fillId="0" borderId="0" xfId="10" applyNumberFormat="1" applyFont="1" applyFill="1" applyProtection="1">
      <protection locked="0"/>
    </xf>
    <xf numFmtId="178" fontId="7" fillId="0" borderId="0" xfId="10" applyNumberFormat="1" applyFont="1" applyFill="1"/>
    <xf numFmtId="0" fontId="3" fillId="0" borderId="0" xfId="10" applyNumberFormat="1" applyFont="1" applyFill="1" applyBorder="1" applyAlignment="1">
      <alignment horizontal="right"/>
    </xf>
    <xf numFmtId="178" fontId="23" fillId="0" borderId="0" xfId="10" applyNumberFormat="1" applyFont="1" applyFill="1" applyBorder="1"/>
    <xf numFmtId="178" fontId="23" fillId="0" borderId="0" xfId="10" applyNumberFormat="1" applyFont="1" applyFill="1" applyBorder="1" applyProtection="1">
      <protection locked="0"/>
    </xf>
    <xf numFmtId="178" fontId="30" fillId="0" borderId="0" xfId="10" applyNumberFormat="1" applyFont="1" applyFill="1" applyBorder="1"/>
    <xf numFmtId="0" fontId="23" fillId="0" borderId="0" xfId="10" applyFont="1" applyFill="1" applyBorder="1"/>
    <xf numFmtId="0" fontId="23" fillId="0" borderId="0" xfId="10" applyFont="1" applyFill="1"/>
    <xf numFmtId="3" fontId="3" fillId="0" borderId="0" xfId="2" applyNumberFormat="1" applyFont="1" applyBorder="1" applyAlignment="1" applyProtection="1">
      <alignment horizontal="right" vertical="center"/>
    </xf>
    <xf numFmtId="0" fontId="3" fillId="0" borderId="0" xfId="2" applyNumberFormat="1" applyFont="1" applyBorder="1" applyAlignment="1" applyProtection="1">
      <alignment horizontal="right"/>
      <protection locked="0"/>
    </xf>
    <xf numFmtId="0" fontId="31" fillId="0" borderId="0" xfId="2" applyFont="1"/>
    <xf numFmtId="0" fontId="31" fillId="0" borderId="0" xfId="2" applyFont="1" applyAlignment="1"/>
    <xf numFmtId="0" fontId="31" fillId="0" borderId="0" xfId="2" applyFont="1" applyAlignment="1">
      <alignment wrapText="1"/>
    </xf>
    <xf numFmtId="3" fontId="31" fillId="0" borderId="0" xfId="2" applyNumberFormat="1" applyFont="1" applyAlignment="1"/>
    <xf numFmtId="0" fontId="27" fillId="0" borderId="0" xfId="2"/>
    <xf numFmtId="0" fontId="6" fillId="0" borderId="0" xfId="2" applyFont="1" applyAlignment="1"/>
    <xf numFmtId="0" fontId="31" fillId="6" borderId="0" xfId="2" applyFont="1" applyFill="1"/>
    <xf numFmtId="182" fontId="31" fillId="0" borderId="0" xfId="2" applyNumberFormat="1" applyFont="1"/>
    <xf numFmtId="0" fontId="31" fillId="6" borderId="0" xfId="2" applyFont="1" applyFill="1" applyBorder="1"/>
    <xf numFmtId="3" fontId="24" fillId="6" borderId="0" xfId="2" applyNumberFormat="1" applyFont="1" applyFill="1" applyBorder="1" applyAlignment="1">
      <alignment horizontal="right"/>
    </xf>
    <xf numFmtId="0" fontId="27" fillId="6" borderId="0" xfId="2" applyFill="1" applyBorder="1"/>
    <xf numFmtId="0" fontId="31" fillId="0" borderId="0" xfId="2" applyFont="1" applyFill="1"/>
    <xf numFmtId="0" fontId="33" fillId="3" borderId="0" xfId="2" applyFont="1" applyFill="1" applyAlignment="1">
      <alignment vertical="center"/>
    </xf>
    <xf numFmtId="0" fontId="24" fillId="0" borderId="0" xfId="2" applyFont="1" applyBorder="1" applyAlignment="1">
      <alignment vertical="center"/>
    </xf>
    <xf numFmtId="3" fontId="31" fillId="0" borderId="0" xfId="2" applyNumberFormat="1" applyFont="1" applyAlignment="1" applyProtection="1"/>
    <xf numFmtId="3" fontId="24" fillId="6" borderId="0" xfId="2" applyNumberFormat="1" applyFont="1" applyFill="1" applyBorder="1" applyAlignment="1" applyProtection="1">
      <alignment horizontal="right"/>
    </xf>
    <xf numFmtId="0" fontId="27" fillId="0" borderId="0" xfId="2" applyProtection="1"/>
    <xf numFmtId="0" fontId="6" fillId="0" borderId="0" xfId="2" applyFont="1" applyAlignment="1">
      <alignment horizontal="center" wrapText="1"/>
    </xf>
    <xf numFmtId="0" fontId="52" fillId="0" borderId="0" xfId="10" quotePrefix="1" applyFont="1" applyFill="1" applyBorder="1" applyAlignment="1">
      <alignment horizontal="right" vertical="center"/>
    </xf>
    <xf numFmtId="0" fontId="3" fillId="7" borderId="0" xfId="2" applyFont="1" applyFill="1" applyBorder="1" applyAlignment="1">
      <alignment vertical="center"/>
    </xf>
    <xf numFmtId="0" fontId="3" fillId="7" borderId="0" xfId="2" applyFont="1" applyFill="1" applyBorder="1" applyAlignment="1">
      <alignment vertical="center" wrapText="1"/>
    </xf>
    <xf numFmtId="3" fontId="3" fillId="7" borderId="0" xfId="2" applyNumberFormat="1" applyFont="1" applyFill="1" applyBorder="1" applyAlignment="1">
      <alignment horizontal="right" vertical="center"/>
    </xf>
    <xf numFmtId="3" fontId="3" fillId="7" borderId="0" xfId="2" applyNumberFormat="1" applyFont="1" applyFill="1" applyBorder="1" applyAlignment="1">
      <alignment horizontal="center" vertical="center"/>
    </xf>
    <xf numFmtId="14" fontId="3" fillId="7" borderId="0" xfId="2" quotePrefix="1" applyNumberFormat="1" applyFont="1" applyFill="1" applyBorder="1" applyAlignment="1" applyProtection="1">
      <alignment horizontal="center" vertical="center"/>
    </xf>
    <xf numFmtId="14" fontId="3" fillId="7" borderId="0" xfId="2" applyNumberFormat="1" applyFont="1" applyFill="1" applyBorder="1" applyAlignment="1" applyProtection="1">
      <alignment horizontal="center" vertical="center"/>
    </xf>
    <xf numFmtId="0" fontId="3" fillId="7" borderId="0" xfId="2" quotePrefix="1" applyFont="1" applyFill="1" applyBorder="1" applyAlignment="1">
      <alignment vertical="center"/>
    </xf>
    <xf numFmtId="49" fontId="3" fillId="7" borderId="0" xfId="2" applyNumberFormat="1" applyFont="1" applyFill="1" applyBorder="1" applyAlignment="1" applyProtection="1">
      <alignment horizontal="center" vertical="center"/>
    </xf>
    <xf numFmtId="3" fontId="3" fillId="7" borderId="0" xfId="2" quotePrefix="1" applyNumberFormat="1" applyFont="1" applyFill="1" applyBorder="1" applyAlignment="1">
      <alignment horizontal="right" vertical="center"/>
    </xf>
    <xf numFmtId="182" fontId="6" fillId="7" borderId="0" xfId="2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2" applyNumberFormat="1" applyFont="1" applyFill="1" applyBorder="1" applyAlignment="1" applyProtection="1">
      <alignment horizontal="right" vertical="center"/>
      <protection locked="0"/>
    </xf>
    <xf numFmtId="0" fontId="3" fillId="7" borderId="0" xfId="2" applyFont="1" applyFill="1" applyBorder="1" applyAlignment="1">
      <alignment horizontal="center" vertical="center"/>
    </xf>
    <xf numFmtId="0" fontId="3" fillId="7" borderId="0" xfId="2" applyFont="1" applyFill="1" applyBorder="1" applyAlignment="1">
      <alignment horizontal="center" vertical="center" wrapText="1"/>
    </xf>
    <xf numFmtId="0" fontId="3" fillId="7" borderId="0" xfId="2" applyFont="1" applyFill="1" applyBorder="1" applyAlignment="1">
      <alignment horizontal="center"/>
    </xf>
    <xf numFmtId="0" fontId="3" fillId="7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vertical="top" wrapText="1"/>
    </xf>
    <xf numFmtId="3" fontId="3" fillId="7" borderId="0" xfId="2" applyNumberFormat="1" applyFont="1" applyFill="1" applyBorder="1" applyAlignment="1">
      <alignment horizontal="center"/>
    </xf>
    <xf numFmtId="3" fontId="3" fillId="7" borderId="0" xfId="2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2" applyFont="1" applyFill="1" applyBorder="1"/>
    <xf numFmtId="0" fontId="3" fillId="7" borderId="0" xfId="2" applyFont="1" applyFill="1" applyBorder="1" applyAlignment="1">
      <alignment vertical="top"/>
    </xf>
    <xf numFmtId="3" fontId="3" fillId="7" borderId="0" xfId="2" applyNumberFormat="1" applyFont="1" applyFill="1" applyBorder="1" applyAlignment="1">
      <alignment horizontal="right"/>
    </xf>
    <xf numFmtId="0" fontId="3" fillId="15" borderId="0" xfId="2" applyFont="1" applyFill="1" applyAlignment="1">
      <alignment vertical="center"/>
    </xf>
    <xf numFmtId="0" fontId="3" fillId="15" borderId="0" xfId="2" applyFont="1" applyFill="1" applyAlignment="1">
      <alignment vertical="center" wrapText="1"/>
    </xf>
    <xf numFmtId="1" fontId="28" fillId="16" borderId="0" xfId="2" applyNumberFormat="1" applyFont="1" applyFill="1" applyAlignment="1">
      <alignment vertical="center"/>
    </xf>
    <xf numFmtId="0" fontId="154" fillId="17" borderId="3" xfId="2" applyFont="1" applyFill="1" applyBorder="1" applyAlignment="1">
      <alignment horizontal="center" vertical="center"/>
    </xf>
    <xf numFmtId="0" fontId="4" fillId="15" borderId="0" xfId="2" applyFont="1" applyFill="1" applyProtection="1">
      <protection locked="0"/>
    </xf>
    <xf numFmtId="0" fontId="3" fillId="18" borderId="0" xfId="2" applyFont="1" applyFill="1" applyAlignment="1">
      <alignment vertical="center"/>
    </xf>
    <xf numFmtId="0" fontId="3" fillId="15" borderId="0" xfId="2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2" applyFont="1" applyFill="1" applyBorder="1" applyAlignment="1">
      <alignment vertical="center"/>
    </xf>
    <xf numFmtId="0" fontId="3" fillId="15" borderId="0" xfId="2" applyFont="1" applyFill="1" applyBorder="1" applyAlignment="1">
      <alignment vertical="center" wrapText="1"/>
    </xf>
    <xf numFmtId="0" fontId="3" fillId="15" borderId="0" xfId="2" applyFont="1" applyFill="1" applyAlignment="1">
      <alignment horizontal="center" vertical="center"/>
    </xf>
    <xf numFmtId="0" fontId="3" fillId="15" borderId="0" xfId="2" applyFont="1" applyFill="1" applyAlignment="1">
      <alignment horizontal="left" vertical="center"/>
    </xf>
    <xf numFmtId="179" fontId="11" fillId="17" borderId="3" xfId="2" quotePrefix="1" applyNumberFormat="1" applyFont="1" applyFill="1" applyBorder="1" applyAlignment="1" applyProtection="1">
      <alignment horizontal="center" vertical="center"/>
    </xf>
    <xf numFmtId="179" fontId="155" fillId="17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0" xfId="2" quotePrefix="1" applyFont="1" applyFill="1" applyAlignment="1">
      <alignment vertical="center"/>
    </xf>
    <xf numFmtId="0" fontId="11" fillId="0" borderId="0" xfId="2" applyFont="1" applyAlignment="1">
      <alignment horizontal="right" vertical="center"/>
    </xf>
    <xf numFmtId="0" fontId="11" fillId="15" borderId="0" xfId="2" quotePrefix="1" applyFont="1" applyFill="1" applyAlignment="1">
      <alignment vertical="center"/>
    </xf>
    <xf numFmtId="0" fontId="56" fillId="15" borderId="0" xfId="2" applyFont="1" applyFill="1" applyAlignment="1">
      <alignment horizontal="left" vertical="center"/>
    </xf>
    <xf numFmtId="180" fontId="3" fillId="15" borderId="0" xfId="2" applyNumberFormat="1" applyFont="1" applyFill="1" applyAlignment="1">
      <alignment horizontal="center" vertical="center"/>
    </xf>
    <xf numFmtId="180" fontId="3" fillId="15" borderId="0" xfId="2" applyNumberFormat="1" applyFont="1" applyFill="1" applyAlignment="1">
      <alignment horizontal="left" vertical="center"/>
    </xf>
    <xf numFmtId="180" fontId="3" fillId="15" borderId="0" xfId="2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56" fillId="17" borderId="3" xfId="0" applyNumberFormat="1" applyFont="1" applyFill="1" applyBorder="1" applyAlignment="1" applyProtection="1">
      <alignment horizontal="center" vertical="center"/>
    </xf>
    <xf numFmtId="0" fontId="157" fillId="17" borderId="3" xfId="2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2" quotePrefix="1" applyFont="1" applyFill="1" applyAlignment="1">
      <alignment horizontal="right" vertical="center"/>
    </xf>
    <xf numFmtId="0" fontId="11" fillId="0" borderId="0" xfId="2" quotePrefix="1" applyFont="1" applyAlignment="1">
      <alignment horizontal="right" vertical="center"/>
    </xf>
    <xf numFmtId="0" fontId="11" fillId="15" borderId="0" xfId="2" quotePrefix="1" applyFont="1" applyFill="1" applyAlignment="1">
      <alignment horizontal="right" vertical="center"/>
    </xf>
    <xf numFmtId="0" fontId="158" fillId="19" borderId="5" xfId="10" applyFont="1" applyFill="1" applyBorder="1" applyAlignment="1">
      <alignment horizontal="left" vertical="center" wrapText="1"/>
    </xf>
    <xf numFmtId="0" fontId="159" fillId="19" borderId="6" xfId="10" applyFont="1" applyFill="1" applyBorder="1" applyAlignment="1">
      <alignment horizontal="center" vertical="center" wrapText="1"/>
    </xf>
    <xf numFmtId="0" fontId="158" fillId="19" borderId="7" xfId="2" applyFont="1" applyFill="1" applyBorder="1" applyAlignment="1">
      <alignment horizontal="center" vertical="center" wrapText="1"/>
    </xf>
    <xf numFmtId="0" fontId="158" fillId="19" borderId="8" xfId="2" applyFont="1" applyFill="1" applyBorder="1" applyAlignment="1">
      <alignment horizontal="center" vertical="center"/>
    </xf>
    <xf numFmtId="0" fontId="158" fillId="19" borderId="3" xfId="2" applyFont="1" applyFill="1" applyBorder="1" applyAlignment="1">
      <alignment horizontal="center" vertical="center"/>
    </xf>
    <xf numFmtId="0" fontId="57" fillId="0" borderId="9" xfId="10" applyFont="1" applyFill="1" applyBorder="1" applyAlignment="1">
      <alignment horizontal="center" vertical="center" wrapText="1"/>
    </xf>
    <xf numFmtId="0" fontId="58" fillId="20" borderId="10" xfId="2" applyFont="1" applyFill="1" applyBorder="1" applyAlignment="1">
      <alignment horizontal="center" vertical="center" wrapText="1"/>
    </xf>
    <xf numFmtId="0" fontId="3" fillId="18" borderId="0" xfId="2" applyFont="1" applyFill="1" applyBorder="1" applyAlignment="1">
      <alignment vertical="center"/>
    </xf>
    <xf numFmtId="0" fontId="34" fillId="15" borderId="11" xfId="2" applyFont="1" applyFill="1" applyBorder="1" applyAlignment="1">
      <alignment vertical="center"/>
    </xf>
    <xf numFmtId="0" fontId="34" fillId="15" borderId="12" xfId="2" applyFont="1" applyFill="1" applyBorder="1" applyAlignment="1">
      <alignment horizontal="center" vertical="center"/>
    </xf>
    <xf numFmtId="0" fontId="160" fillId="15" borderId="13" xfId="2" applyFont="1" applyFill="1" applyBorder="1" applyAlignment="1">
      <alignment horizontal="left" vertical="center" wrapText="1"/>
    </xf>
    <xf numFmtId="3" fontId="58" fillId="15" borderId="10" xfId="2" quotePrefix="1" applyNumberFormat="1" applyFont="1" applyFill="1" applyBorder="1" applyAlignment="1">
      <alignment horizontal="center" vertical="center"/>
    </xf>
    <xf numFmtId="3" fontId="59" fillId="15" borderId="14" xfId="2" quotePrefix="1" applyNumberFormat="1" applyFont="1" applyFill="1" applyBorder="1" applyAlignment="1">
      <alignment horizontal="center" vertical="center"/>
    </xf>
    <xf numFmtId="3" fontId="59" fillId="15" borderId="15" xfId="2" quotePrefix="1" applyNumberFormat="1" applyFont="1" applyFill="1" applyBorder="1" applyAlignment="1" applyProtection="1">
      <alignment horizontal="center" vertical="center"/>
    </xf>
    <xf numFmtId="3" fontId="60" fillId="15" borderId="13" xfId="2" quotePrefix="1" applyNumberFormat="1" applyFont="1" applyFill="1" applyBorder="1" applyAlignment="1" applyProtection="1">
      <alignment horizontal="center" vertical="center"/>
    </xf>
    <xf numFmtId="181" fontId="61" fillId="8" borderId="11" xfId="10" quotePrefix="1" applyNumberFormat="1" applyFont="1" applyFill="1" applyBorder="1" applyAlignment="1" applyProtection="1">
      <alignment horizontal="right" vertical="center"/>
    </xf>
    <xf numFmtId="0" fontId="61" fillId="8" borderId="16" xfId="10" quotePrefix="1" applyFont="1" applyFill="1" applyBorder="1" applyAlignment="1" applyProtection="1">
      <alignment horizontal="left" vertical="center"/>
    </xf>
    <xf numFmtId="3" fontId="161" fillId="17" borderId="14" xfId="2" applyNumberFormat="1" applyFont="1" applyFill="1" applyBorder="1" applyAlignment="1">
      <alignment horizontal="right" vertical="center"/>
    </xf>
    <xf numFmtId="0" fontId="6" fillId="15" borderId="17" xfId="10" quotePrefix="1" applyFont="1" applyFill="1" applyBorder="1" applyAlignment="1">
      <alignment horizontal="right" vertical="center"/>
    </xf>
    <xf numFmtId="181" fontId="9" fillId="15" borderId="18" xfId="10" quotePrefix="1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 vertical="center" wrapText="1"/>
    </xf>
    <xf numFmtId="3" fontId="12" fillId="15" borderId="20" xfId="2" applyNumberFormat="1" applyFont="1" applyFill="1" applyBorder="1" applyAlignment="1" applyProtection="1">
      <alignment horizontal="right" vertical="center"/>
      <protection locked="0"/>
    </xf>
    <xf numFmtId="3" fontId="12" fillId="15" borderId="18" xfId="2" applyNumberFormat="1" applyFont="1" applyFill="1" applyBorder="1" applyAlignment="1" applyProtection="1">
      <alignment horizontal="right" vertical="center"/>
      <protection locked="0"/>
    </xf>
    <xf numFmtId="188" fontId="162" fillId="21" borderId="21" xfId="2" applyNumberFormat="1" applyFont="1" applyFill="1" applyBorder="1" applyAlignment="1" applyProtection="1">
      <alignment horizontal="center" vertical="center"/>
    </xf>
    <xf numFmtId="0" fontId="11" fillId="18" borderId="0" xfId="2" applyFont="1" applyFill="1" applyAlignment="1">
      <alignment vertical="center"/>
    </xf>
    <xf numFmtId="181" fontId="9" fillId="15" borderId="22" xfId="10" quotePrefix="1" applyNumberFormat="1" applyFont="1" applyFill="1" applyBorder="1" applyAlignment="1">
      <alignment horizontal="right" vertical="center"/>
    </xf>
    <xf numFmtId="0" fontId="3" fillId="15" borderId="23" xfId="10" applyFont="1" applyFill="1" applyBorder="1" applyAlignment="1">
      <alignment horizontal="left" vertical="center" wrapText="1"/>
    </xf>
    <xf numFmtId="3" fontId="12" fillId="15" borderId="24" xfId="2" applyNumberFormat="1" applyFont="1" applyFill="1" applyBorder="1" applyAlignment="1" applyProtection="1">
      <alignment horizontal="right" vertical="center"/>
      <protection locked="0"/>
    </xf>
    <xf numFmtId="3" fontId="12" fillId="15" borderId="22" xfId="2" applyNumberFormat="1" applyFont="1" applyFill="1" applyBorder="1" applyAlignment="1" applyProtection="1">
      <alignment horizontal="right" vertical="center"/>
      <protection locked="0"/>
    </xf>
    <xf numFmtId="188" fontId="162" fillId="21" borderId="25" xfId="2" applyNumberFormat="1" applyFont="1" applyFill="1" applyBorder="1" applyAlignment="1" applyProtection="1">
      <alignment horizontal="center" vertical="center"/>
    </xf>
    <xf numFmtId="0" fontId="3" fillId="15" borderId="26" xfId="10" applyFont="1" applyFill="1" applyBorder="1" applyAlignment="1">
      <alignment horizontal="left" vertical="center" wrapText="1"/>
    </xf>
    <xf numFmtId="181" fontId="9" fillId="15" borderId="27" xfId="10" quotePrefix="1" applyNumberFormat="1" applyFont="1" applyFill="1" applyBorder="1" applyAlignment="1">
      <alignment horizontal="right" vertical="center"/>
    </xf>
    <xf numFmtId="0" fontId="3" fillId="15" borderId="28" xfId="10" applyFont="1" applyFill="1" applyBorder="1" applyAlignment="1">
      <alignment horizontal="left" vertical="center" wrapText="1"/>
    </xf>
    <xf numFmtId="3" fontId="12" fillId="15" borderId="29" xfId="2" applyNumberFormat="1" applyFont="1" applyFill="1" applyBorder="1" applyAlignment="1" applyProtection="1">
      <alignment horizontal="right" vertical="center"/>
      <protection locked="0"/>
    </xf>
    <xf numFmtId="3" fontId="12" fillId="15" borderId="27" xfId="2" applyNumberFormat="1" applyFont="1" applyFill="1" applyBorder="1" applyAlignment="1" applyProtection="1">
      <alignment horizontal="right" vertical="center"/>
      <protection locked="0"/>
    </xf>
    <xf numFmtId="188" fontId="162" fillId="21" borderId="30" xfId="2" applyNumberFormat="1" applyFont="1" applyFill="1" applyBorder="1" applyAlignment="1" applyProtection="1">
      <alignment horizontal="center" vertical="center"/>
    </xf>
    <xf numFmtId="181" fontId="61" fillId="8" borderId="31" xfId="10" quotePrefix="1" applyNumberFormat="1" applyFont="1" applyFill="1" applyBorder="1" applyAlignment="1" applyProtection="1">
      <alignment horizontal="right" vertical="center"/>
    </xf>
    <xf numFmtId="3" fontId="161" fillId="17" borderId="8" xfId="2" applyNumberFormat="1" applyFont="1" applyFill="1" applyBorder="1" applyAlignment="1">
      <alignment horizontal="right" vertical="center"/>
    </xf>
    <xf numFmtId="3" fontId="161" fillId="17" borderId="3" xfId="2" applyNumberFormat="1" applyFont="1" applyFill="1" applyBorder="1" applyAlignment="1" applyProtection="1">
      <alignment horizontal="right" vertical="center"/>
    </xf>
    <xf numFmtId="3" fontId="161" fillId="17" borderId="9" xfId="2" applyNumberFormat="1" applyFont="1" applyFill="1" applyBorder="1" applyAlignment="1" applyProtection="1">
      <alignment horizontal="right" vertical="center"/>
    </xf>
    <xf numFmtId="0" fontId="3" fillId="15" borderId="17" xfId="10" applyFont="1" applyFill="1" applyBorder="1" applyAlignment="1">
      <alignment horizontal="right" vertical="center"/>
    </xf>
    <xf numFmtId="0" fontId="3" fillId="15" borderId="32" xfId="10" applyFont="1" applyFill="1" applyBorder="1" applyAlignment="1">
      <alignment horizontal="left" vertical="center" wrapText="1"/>
    </xf>
    <xf numFmtId="3" fontId="12" fillId="15" borderId="33" xfId="2" applyNumberFormat="1" applyFont="1" applyFill="1" applyBorder="1" applyAlignment="1" applyProtection="1">
      <alignment horizontal="right" vertical="center"/>
      <protection locked="0"/>
    </xf>
    <xf numFmtId="3" fontId="12" fillId="15" borderId="34" xfId="2" applyNumberFormat="1" applyFont="1" applyFill="1" applyBorder="1" applyAlignment="1" applyProtection="1">
      <alignment horizontal="right" vertical="center"/>
      <protection locked="0"/>
    </xf>
    <xf numFmtId="188" fontId="162" fillId="21" borderId="35" xfId="2" applyNumberFormat="1" applyFont="1" applyFill="1" applyBorder="1" applyAlignment="1" applyProtection="1">
      <alignment horizontal="center" vertical="center"/>
    </xf>
    <xf numFmtId="0" fontId="3" fillId="15" borderId="36" xfId="10" applyFont="1" applyFill="1" applyBorder="1" applyAlignment="1">
      <alignment horizontal="left" wrapText="1"/>
    </xf>
    <xf numFmtId="0" fontId="3" fillId="15" borderId="26" xfId="10" applyFont="1" applyFill="1" applyBorder="1" applyAlignment="1">
      <alignment horizontal="left" wrapText="1"/>
    </xf>
    <xf numFmtId="0" fontId="12" fillId="15" borderId="26" xfId="10" applyFont="1" applyFill="1" applyBorder="1" applyAlignment="1">
      <alignment horizontal="left" wrapText="1"/>
    </xf>
    <xf numFmtId="181" fontId="9" fillId="15" borderId="34" xfId="10" quotePrefix="1" applyNumberFormat="1" applyFont="1" applyFill="1" applyBorder="1" applyAlignment="1">
      <alignment horizontal="right" vertical="center"/>
    </xf>
    <xf numFmtId="0" fontId="3" fillId="15" borderId="37" xfId="10" applyFont="1" applyFill="1" applyBorder="1" applyAlignment="1">
      <alignment horizontal="left" wrapText="1"/>
    </xf>
    <xf numFmtId="181" fontId="6" fillId="15" borderId="17" xfId="10" quotePrefix="1" applyNumberFormat="1" applyFont="1" applyFill="1" applyBorder="1" applyAlignment="1">
      <alignment horizontal="right" vertical="center"/>
    </xf>
    <xf numFmtId="0" fontId="3" fillId="15" borderId="38" xfId="10" applyFont="1" applyFill="1" applyBorder="1" applyAlignment="1">
      <alignment horizontal="left" vertical="center" wrapText="1"/>
    </xf>
    <xf numFmtId="0" fontId="61" fillId="8" borderId="4" xfId="10" quotePrefix="1" applyFont="1" applyFill="1" applyBorder="1" applyAlignment="1" applyProtection="1">
      <alignment horizontal="left" vertical="center"/>
    </xf>
    <xf numFmtId="0" fontId="3" fillId="15" borderId="23" xfId="10" applyFont="1" applyFill="1" applyBorder="1" applyAlignment="1">
      <alignment vertical="center" wrapText="1"/>
    </xf>
    <xf numFmtId="0" fontId="3" fillId="15" borderId="38" xfId="10" applyFont="1" applyFill="1" applyBorder="1" applyAlignment="1">
      <alignment vertical="center" wrapText="1"/>
    </xf>
    <xf numFmtId="0" fontId="3" fillId="15" borderId="32" xfId="10" applyFont="1" applyFill="1" applyBorder="1" applyAlignment="1">
      <alignment vertical="center" wrapText="1"/>
    </xf>
    <xf numFmtId="0" fontId="8" fillId="15" borderId="19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vertical="center" wrapText="1"/>
    </xf>
    <xf numFmtId="3" fontId="161" fillId="17" borderId="3" xfId="2" applyNumberFormat="1" applyFont="1" applyFill="1" applyBorder="1" applyAlignment="1" applyProtection="1">
      <alignment horizontal="right" vertical="center"/>
      <protection locked="0"/>
    </xf>
    <xf numFmtId="0" fontId="6" fillId="15" borderId="0" xfId="10" applyFont="1" applyFill="1" applyBorder="1" applyAlignment="1">
      <alignment horizontal="right" vertical="center"/>
    </xf>
    <xf numFmtId="0" fontId="8" fillId="15" borderId="23" xfId="10" applyFont="1" applyFill="1" applyBorder="1" applyAlignment="1">
      <alignment vertical="center" wrapText="1"/>
    </xf>
    <xf numFmtId="0" fontId="6" fillId="15" borderId="0" xfId="10" quotePrefix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/>
    </xf>
    <xf numFmtId="0" fontId="3" fillId="15" borderId="32" xfId="10" applyFont="1" applyFill="1" applyBorder="1" applyAlignment="1">
      <alignment horizontal="left"/>
    </xf>
    <xf numFmtId="0" fontId="6" fillId="15" borderId="17" xfId="10" applyFont="1" applyFill="1" applyBorder="1" applyAlignment="1">
      <alignment horizontal="right" vertical="center"/>
    </xf>
    <xf numFmtId="0" fontId="12" fillId="15" borderId="23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horizontal="left" vertical="center" wrapText="1"/>
    </xf>
    <xf numFmtId="0" fontId="8" fillId="15" borderId="39" xfId="10" applyFont="1" applyFill="1" applyBorder="1" applyAlignment="1">
      <alignment vertical="center" wrapText="1"/>
    </xf>
    <xf numFmtId="0" fontId="3" fillId="15" borderId="19" xfId="10" applyFont="1" applyFill="1" applyBorder="1"/>
    <xf numFmtId="0" fontId="3" fillId="15" borderId="23" xfId="10" applyFont="1" applyFill="1" applyBorder="1"/>
    <xf numFmtId="0" fontId="3" fillId="15" borderId="32" xfId="10" applyFont="1" applyFill="1" applyBorder="1"/>
    <xf numFmtId="0" fontId="13" fillId="15" borderId="19" xfId="10" applyFont="1" applyFill="1" applyBorder="1" applyAlignment="1">
      <alignment horizontal="left" vertical="center" wrapText="1"/>
    </xf>
    <xf numFmtId="0" fontId="13" fillId="15" borderId="38" xfId="10" applyFont="1" applyFill="1" applyBorder="1" applyAlignment="1">
      <alignment horizontal="left" vertical="center" wrapText="1"/>
    </xf>
    <xf numFmtId="0" fontId="12" fillId="15" borderId="19" xfId="10" applyFont="1" applyFill="1" applyBorder="1" applyAlignment="1">
      <alignment horizontal="left" vertical="center" wrapText="1"/>
    </xf>
    <xf numFmtId="0" fontId="12" fillId="15" borderId="32" xfId="10" applyFont="1" applyFill="1" applyBorder="1" applyAlignment="1">
      <alignment vertical="center" wrapText="1"/>
    </xf>
    <xf numFmtId="0" fontId="6" fillId="15" borderId="11" xfId="10" quotePrefix="1" applyFont="1" applyFill="1" applyBorder="1" applyAlignment="1">
      <alignment horizontal="right" vertical="center"/>
    </xf>
    <xf numFmtId="0" fontId="163" fillId="19" borderId="40" xfId="10" quotePrefix="1" applyFont="1" applyFill="1" applyBorder="1" applyAlignment="1" applyProtection="1">
      <alignment horizontal="right" vertical="center"/>
    </xf>
    <xf numFmtId="0" fontId="157" fillId="19" borderId="41" xfId="10" applyFont="1" applyFill="1" applyBorder="1" applyAlignment="1" applyProtection="1">
      <alignment horizontal="right" vertical="center"/>
    </xf>
    <xf numFmtId="0" fontId="158" fillId="19" borderId="42" xfId="2" applyFont="1" applyFill="1" applyBorder="1" applyAlignment="1" applyProtection="1">
      <alignment horizontal="center" vertical="center" wrapText="1"/>
    </xf>
    <xf numFmtId="3" fontId="11" fillId="19" borderId="43" xfId="2" applyNumberFormat="1" applyFont="1" applyFill="1" applyBorder="1" applyAlignment="1" applyProtection="1">
      <alignment horizontal="right" vertical="center"/>
    </xf>
    <xf numFmtId="3" fontId="12" fillId="19" borderId="44" xfId="2" applyNumberFormat="1" applyFont="1" applyFill="1" applyBorder="1" applyAlignment="1" applyProtection="1">
      <alignment horizontal="right" vertical="center"/>
    </xf>
    <xf numFmtId="3" fontId="12" fillId="19" borderId="45" xfId="2" applyNumberFormat="1" applyFont="1" applyFill="1" applyBorder="1" applyAlignment="1" applyProtection="1">
      <alignment horizontal="right" vertical="center"/>
    </xf>
    <xf numFmtId="3" fontId="12" fillId="19" borderId="46" xfId="2" applyNumberFormat="1" applyFont="1" applyFill="1" applyBorder="1" applyAlignment="1" applyProtection="1">
      <alignment horizontal="right" vertical="center"/>
    </xf>
    <xf numFmtId="0" fontId="6" fillId="15" borderId="0" xfId="10" quotePrefix="1" applyFont="1" applyFill="1" applyBorder="1" applyAlignment="1" applyProtection="1">
      <alignment horizontal="right" vertical="center"/>
    </xf>
    <xf numFmtId="181" fontId="9" fillId="15" borderId="0" xfId="10" quotePrefix="1" applyNumberFormat="1" applyFont="1" applyFill="1" applyBorder="1" applyAlignment="1" applyProtection="1">
      <alignment horizontal="center" vertical="center"/>
    </xf>
    <xf numFmtId="0" fontId="3" fillId="15" borderId="0" xfId="10" applyFont="1" applyFill="1" applyBorder="1" applyAlignment="1" applyProtection="1">
      <alignment horizontal="left" vertical="center" wrapText="1"/>
    </xf>
    <xf numFmtId="3" fontId="6" fillId="15" borderId="0" xfId="2" applyNumberFormat="1" applyFont="1" applyFill="1" applyBorder="1" applyAlignment="1" applyProtection="1">
      <alignment horizontal="right" vertical="center"/>
    </xf>
    <xf numFmtId="3" fontId="3" fillId="15" borderId="0" xfId="2" applyNumberFormat="1" applyFont="1" applyFill="1" applyBorder="1" applyAlignment="1" applyProtection="1">
      <alignment horizontal="right" vertical="center"/>
    </xf>
    <xf numFmtId="0" fontId="3" fillId="18" borderId="0" xfId="2" applyFont="1" applyFill="1" applyAlignment="1" applyProtection="1">
      <alignment vertical="center"/>
    </xf>
    <xf numFmtId="0" fontId="3" fillId="18" borderId="0" xfId="2" applyFont="1" applyFill="1" applyAlignment="1" applyProtection="1">
      <alignment vertical="center" wrapText="1"/>
    </xf>
    <xf numFmtId="3" fontId="6" fillId="18" borderId="0" xfId="2" applyNumberFormat="1" applyFont="1" applyFill="1" applyAlignment="1" applyProtection="1">
      <alignment horizontal="right" vertical="center"/>
    </xf>
    <xf numFmtId="3" fontId="3" fillId="18" borderId="0" xfId="2" applyNumberFormat="1" applyFont="1" applyFill="1" applyAlignment="1" applyProtection="1">
      <alignment horizontal="right" vertical="center"/>
    </xf>
    <xf numFmtId="3" fontId="3" fillId="15" borderId="0" xfId="2" applyNumberFormat="1" applyFont="1" applyFill="1" applyAlignment="1">
      <alignment horizontal="right" vertical="center"/>
    </xf>
    <xf numFmtId="0" fontId="164" fillId="22" borderId="0" xfId="2" applyFont="1" applyFill="1" applyAlignment="1">
      <alignment horizontal="left" vertical="center"/>
    </xf>
    <xf numFmtId="3" fontId="11" fillId="15" borderId="0" xfId="2" applyNumberFormat="1" applyFont="1" applyFill="1" applyAlignment="1">
      <alignment horizontal="center" vertical="center"/>
    </xf>
    <xf numFmtId="179" fontId="155" fillId="17" borderId="4" xfId="2" applyNumberFormat="1" applyFont="1" applyFill="1" applyBorder="1" applyAlignment="1" applyProtection="1">
      <alignment horizontal="center" vertical="center"/>
    </xf>
    <xf numFmtId="0" fontId="3" fillId="15" borderId="0" xfId="2" quotePrefix="1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 wrapText="1"/>
    </xf>
    <xf numFmtId="0" fontId="3" fillId="15" borderId="0" xfId="2" applyFont="1" applyFill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186" fontId="156" fillId="19" borderId="3" xfId="2" applyNumberFormat="1" applyFont="1" applyFill="1" applyBorder="1" applyAlignment="1" applyProtection="1">
      <alignment horizontal="center" vertical="center"/>
    </xf>
    <xf numFmtId="0" fontId="11" fillId="15" borderId="0" xfId="2" quotePrefix="1" applyFont="1" applyFill="1" applyAlignment="1" applyProtection="1">
      <alignment vertical="center"/>
    </xf>
    <xf numFmtId="0" fontId="56" fillId="15" borderId="0" xfId="2" applyFont="1" applyFill="1" applyAlignment="1" applyProtection="1">
      <alignment horizontal="left" vertical="center"/>
    </xf>
    <xf numFmtId="0" fontId="3" fillId="15" borderId="0" xfId="2" applyFont="1" applyFill="1" applyAlignment="1" applyProtection="1">
      <alignment horizontal="left" vertical="center"/>
    </xf>
    <xf numFmtId="0" fontId="6" fillId="0" borderId="0" xfId="10" quotePrefix="1" applyFont="1" applyFill="1" applyBorder="1" applyAlignment="1" applyProtection="1">
      <alignment horizontal="right" vertical="center"/>
    </xf>
    <xf numFmtId="3" fontId="3" fillId="15" borderId="0" xfId="2" applyNumberFormat="1" applyFont="1" applyFill="1" applyAlignment="1" applyProtection="1">
      <alignment horizontal="right" vertical="center"/>
    </xf>
    <xf numFmtId="49" fontId="156" fillId="17" borderId="3" xfId="0" applyNumberFormat="1" applyFont="1" applyFill="1" applyBorder="1" applyAlignment="1" applyProtection="1">
      <alignment horizontal="center" vertical="center"/>
    </xf>
    <xf numFmtId="3" fontId="3" fillId="15" borderId="0" xfId="2" applyNumberFormat="1" applyFont="1" applyFill="1" applyBorder="1" applyAlignment="1" applyProtection="1">
      <alignment horizontal="right" vertical="center"/>
      <protection locked="0"/>
    </xf>
    <xf numFmtId="0" fontId="3" fillId="15" borderId="47" xfId="2" applyFont="1" applyFill="1" applyBorder="1" applyAlignment="1" applyProtection="1">
      <alignment vertical="center"/>
    </xf>
    <xf numFmtId="0" fontId="3" fillId="15" borderId="47" xfId="2" applyFont="1" applyFill="1" applyBorder="1" applyAlignment="1" applyProtection="1">
      <alignment vertical="center" wrapText="1"/>
    </xf>
    <xf numFmtId="3" fontId="6" fillId="15" borderId="0" xfId="2" applyNumberFormat="1" applyFont="1" applyFill="1" applyAlignment="1" applyProtection="1">
      <alignment horizontal="right" vertical="center"/>
    </xf>
    <xf numFmtId="0" fontId="6" fillId="15" borderId="0" xfId="2" quotePrefix="1" applyFont="1" applyFill="1" applyAlignment="1" applyProtection="1">
      <alignment horizontal="right" vertical="center"/>
    </xf>
    <xf numFmtId="3" fontId="3" fillId="15" borderId="0" xfId="2" quotePrefix="1" applyNumberFormat="1" applyFont="1" applyFill="1" applyAlignment="1">
      <alignment horizontal="right" vertical="center"/>
    </xf>
    <xf numFmtId="3" fontId="11" fillId="0" borderId="0" xfId="2" quotePrefix="1" applyNumberFormat="1" applyFont="1" applyAlignment="1">
      <alignment horizontal="right" vertical="center"/>
    </xf>
    <xf numFmtId="0" fontId="165" fillId="23" borderId="5" xfId="2" applyFont="1" applyFill="1" applyBorder="1" applyAlignment="1" applyProtection="1">
      <alignment vertical="center"/>
    </xf>
    <xf numFmtId="0" fontId="165" fillId="23" borderId="6" xfId="2" applyFont="1" applyFill="1" applyBorder="1" applyAlignment="1" applyProtection="1">
      <alignment horizontal="center" vertical="center"/>
    </xf>
    <xf numFmtId="0" fontId="166" fillId="23" borderId="7" xfId="2" applyFont="1" applyFill="1" applyBorder="1" applyAlignment="1" applyProtection="1">
      <alignment horizontal="center" vertical="center" wrapText="1"/>
    </xf>
    <xf numFmtId="0" fontId="167" fillId="23" borderId="11" xfId="2" applyFont="1" applyFill="1" applyBorder="1" applyAlignment="1" applyProtection="1">
      <alignment horizontal="center" vertical="center"/>
    </xf>
    <xf numFmtId="0" fontId="167" fillId="23" borderId="15" xfId="2" applyFont="1" applyFill="1" applyBorder="1" applyAlignment="1" applyProtection="1">
      <alignment horizontal="center" vertical="center"/>
    </xf>
    <xf numFmtId="0" fontId="14" fillId="0" borderId="48" xfId="10" applyFont="1" applyFill="1" applyBorder="1" applyAlignment="1" applyProtection="1">
      <alignment horizontal="center" vertical="center" wrapText="1"/>
    </xf>
    <xf numFmtId="1" fontId="168" fillId="24" borderId="8" xfId="2" applyNumberFormat="1" applyFont="1" applyFill="1" applyBorder="1" applyAlignment="1" applyProtection="1">
      <alignment horizontal="center" vertical="center" wrapText="1"/>
    </xf>
    <xf numFmtId="1" fontId="168" fillId="24" borderId="3" xfId="2" applyNumberFormat="1" applyFont="1" applyFill="1" applyBorder="1" applyAlignment="1" applyProtection="1">
      <alignment horizontal="center" vertical="center" wrapText="1"/>
    </xf>
    <xf numFmtId="1" fontId="168" fillId="24" borderId="9" xfId="2" applyNumberFormat="1" applyFont="1" applyFill="1" applyBorder="1" applyAlignment="1" applyProtection="1">
      <alignment horizontal="center" vertical="center" wrapText="1"/>
    </xf>
    <xf numFmtId="0" fontId="169" fillId="23" borderId="10" xfId="2" applyFont="1" applyFill="1" applyBorder="1" applyAlignment="1" applyProtection="1">
      <alignment horizontal="center" vertical="center" wrapText="1"/>
    </xf>
    <xf numFmtId="0" fontId="62" fillId="22" borderId="0" xfId="2" applyFont="1" applyFill="1" applyAlignment="1">
      <alignment horizontal="left" vertical="center"/>
    </xf>
    <xf numFmtId="0" fontId="3" fillId="15" borderId="49" xfId="2" applyFont="1" applyFill="1" applyBorder="1" applyAlignment="1" applyProtection="1">
      <alignment horizontal="left" vertical="center"/>
    </xf>
    <xf numFmtId="0" fontId="3" fillId="15" borderId="50" xfId="2" applyFont="1" applyFill="1" applyBorder="1" applyAlignment="1" applyProtection="1">
      <alignment horizontal="center" vertical="center"/>
    </xf>
    <xf numFmtId="0" fontId="170" fillId="15" borderId="9" xfId="2" applyFont="1" applyFill="1" applyBorder="1" applyAlignment="1" applyProtection="1">
      <alignment horizontal="left" vertical="center" wrapText="1"/>
    </xf>
    <xf numFmtId="3" fontId="44" fillId="15" borderId="8" xfId="2" quotePrefix="1" applyNumberFormat="1" applyFont="1" applyFill="1" applyBorder="1" applyAlignment="1" applyProtection="1">
      <alignment horizontal="center" vertical="center"/>
    </xf>
    <xf numFmtId="3" fontId="44" fillId="15" borderId="3" xfId="2" quotePrefix="1" applyNumberFormat="1" applyFont="1" applyFill="1" applyBorder="1" applyAlignment="1" applyProtection="1">
      <alignment horizontal="center" vertical="center"/>
    </xf>
    <xf numFmtId="3" fontId="44" fillId="15" borderId="9" xfId="2" quotePrefix="1" applyNumberFormat="1" applyFont="1" applyFill="1" applyBorder="1" applyAlignment="1" applyProtection="1">
      <alignment horizontal="center" vertical="center"/>
    </xf>
    <xf numFmtId="3" fontId="29" fillId="15" borderId="10" xfId="2" quotePrefix="1" applyNumberFormat="1" applyFont="1" applyFill="1" applyBorder="1" applyAlignment="1" applyProtection="1">
      <alignment horizontal="center" vertical="center"/>
    </xf>
    <xf numFmtId="0" fontId="3" fillId="15" borderId="17" xfId="2" applyFont="1" applyFill="1" applyBorder="1" applyAlignment="1" applyProtection="1">
      <alignment horizontal="center" vertical="center" wrapText="1"/>
    </xf>
    <xf numFmtId="0" fontId="3" fillId="15" borderId="0" xfId="2" applyFont="1" applyFill="1" applyBorder="1" applyAlignment="1" applyProtection="1">
      <alignment horizontal="center" vertical="center" wrapText="1"/>
    </xf>
    <xf numFmtId="0" fontId="3" fillId="15" borderId="50" xfId="2" applyFont="1" applyFill="1" applyBorder="1" applyAlignment="1" applyProtection="1">
      <alignment horizontal="center" vertical="center" wrapText="1"/>
    </xf>
    <xf numFmtId="3" fontId="6" fillId="15" borderId="50" xfId="2" applyNumberFormat="1" applyFont="1" applyFill="1" applyBorder="1" applyAlignment="1" applyProtection="1">
      <alignment horizontal="right" vertical="center"/>
    </xf>
    <xf numFmtId="3" fontId="3" fillId="15" borderId="50" xfId="2" applyNumberFormat="1" applyFont="1" applyFill="1" applyBorder="1" applyAlignment="1" applyProtection="1">
      <alignment horizontal="right" vertical="center"/>
    </xf>
    <xf numFmtId="3" fontId="3" fillId="15" borderId="51" xfId="2" applyNumberFormat="1" applyFont="1" applyFill="1" applyBorder="1" applyAlignment="1" applyProtection="1">
      <alignment horizontal="right" vertical="center"/>
    </xf>
    <xf numFmtId="3" fontId="6" fillId="15" borderId="52" xfId="2" applyNumberFormat="1" applyFont="1" applyFill="1" applyBorder="1" applyAlignment="1" applyProtection="1">
      <alignment horizontal="right" vertical="center"/>
    </xf>
    <xf numFmtId="181" fontId="171" fillId="24" borderId="31" xfId="10" quotePrefix="1" applyNumberFormat="1" applyFont="1" applyFill="1" applyBorder="1" applyAlignment="1" applyProtection="1">
      <alignment horizontal="right" vertical="center"/>
    </xf>
    <xf numFmtId="3" fontId="168" fillId="24" borderId="52" xfId="2" applyNumberFormat="1" applyFont="1" applyFill="1" applyBorder="1" applyAlignment="1" applyProtection="1">
      <alignment horizontal="right" vertical="center"/>
    </xf>
    <xf numFmtId="3" fontId="170" fillId="24" borderId="8" xfId="2" applyNumberFormat="1" applyFont="1" applyFill="1" applyBorder="1" applyAlignment="1" applyProtection="1">
      <alignment horizontal="right" vertical="center"/>
    </xf>
    <xf numFmtId="3" fontId="170" fillId="24" borderId="3" xfId="2" applyNumberFormat="1" applyFont="1" applyFill="1" applyBorder="1" applyAlignment="1" applyProtection="1">
      <alignment horizontal="right" vertical="center"/>
    </xf>
    <xf numFmtId="3" fontId="170" fillId="24" borderId="9" xfId="2" applyNumberFormat="1" applyFont="1" applyFill="1" applyBorder="1" applyAlignment="1" applyProtection="1">
      <alignment horizontal="right" vertical="center"/>
    </xf>
    <xf numFmtId="0" fontId="172" fillId="22" borderId="0" xfId="2" applyFont="1" applyFill="1" applyAlignment="1">
      <alignment horizontal="left" vertical="center"/>
    </xf>
    <xf numFmtId="0" fontId="3" fillId="15" borderId="17" xfId="10" applyFont="1" applyFill="1" applyBorder="1" applyAlignment="1" applyProtection="1">
      <alignment horizontal="right" vertical="center"/>
    </xf>
    <xf numFmtId="181" fontId="9" fillId="15" borderId="18" xfId="10" quotePrefix="1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horizontal="left" vertical="center" wrapText="1"/>
    </xf>
    <xf numFmtId="3" fontId="6" fillId="15" borderId="53" xfId="2" applyNumberFormat="1" applyFont="1" applyFill="1" applyBorder="1" applyAlignment="1" applyProtection="1">
      <alignment horizontal="right" vertical="center"/>
    </xf>
    <xf numFmtId="3" fontId="12" fillId="15" borderId="20" xfId="2" applyNumberFormat="1" applyFont="1" applyFill="1" applyBorder="1" applyAlignment="1" applyProtection="1">
      <alignment horizontal="right" vertical="center"/>
    </xf>
    <xf numFmtId="3" fontId="12" fillId="15" borderId="18" xfId="2" applyNumberFormat="1" applyFont="1" applyFill="1" applyBorder="1" applyAlignment="1" applyProtection="1">
      <alignment horizontal="right" vertical="center"/>
    </xf>
    <xf numFmtId="3" fontId="12" fillId="15" borderId="21" xfId="2" applyNumberFormat="1" applyFont="1" applyFill="1" applyBorder="1" applyAlignment="1" applyProtection="1">
      <alignment horizontal="right" vertical="center"/>
    </xf>
    <xf numFmtId="181" fontId="9" fillId="15" borderId="34" xfId="10" quotePrefix="1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horizontal="left" vertical="center" wrapText="1"/>
    </xf>
    <xf numFmtId="3" fontId="6" fillId="15" borderId="54" xfId="2" applyNumberFormat="1" applyFont="1" applyFill="1" applyBorder="1" applyAlignment="1" applyProtection="1">
      <alignment horizontal="right" vertical="center"/>
    </xf>
    <xf numFmtId="3" fontId="12" fillId="15" borderId="33" xfId="2" applyNumberFormat="1" applyFont="1" applyFill="1" applyBorder="1" applyAlignment="1" applyProtection="1">
      <alignment horizontal="right" vertical="center"/>
    </xf>
    <xf numFmtId="3" fontId="12" fillId="15" borderId="34" xfId="2" applyNumberFormat="1" applyFont="1" applyFill="1" applyBorder="1" applyAlignment="1" applyProtection="1">
      <alignment horizontal="right" vertical="center"/>
    </xf>
    <xf numFmtId="3" fontId="12" fillId="15" borderId="35" xfId="2" applyNumberFormat="1" applyFont="1" applyFill="1" applyBorder="1" applyAlignment="1" applyProtection="1">
      <alignment horizontal="right" vertical="center"/>
    </xf>
    <xf numFmtId="181" fontId="6" fillId="15" borderId="17" xfId="10" quotePrefix="1" applyNumberFormat="1" applyFont="1" applyFill="1" applyBorder="1" applyAlignment="1" applyProtection="1">
      <alignment horizontal="right" vertical="center"/>
    </xf>
    <xf numFmtId="0" fontId="6" fillId="15" borderId="17" xfId="10" quotePrefix="1" applyFont="1" applyFill="1" applyBorder="1" applyAlignment="1" applyProtection="1">
      <alignment horizontal="right" vertical="center"/>
    </xf>
    <xf numFmtId="181" fontId="9" fillId="15" borderId="22" xfId="10" quotePrefix="1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vertical="center" wrapText="1"/>
    </xf>
    <xf numFmtId="3" fontId="6" fillId="15" borderId="55" xfId="2" applyNumberFormat="1" applyFont="1" applyFill="1" applyBorder="1" applyAlignment="1" applyProtection="1">
      <alignment horizontal="right" vertical="center"/>
    </xf>
    <xf numFmtId="3" fontId="12" fillId="15" borderId="24" xfId="2" applyNumberFormat="1" applyFont="1" applyFill="1" applyBorder="1" applyAlignment="1" applyProtection="1">
      <alignment horizontal="right" vertical="center"/>
    </xf>
    <xf numFmtId="3" fontId="12" fillId="15" borderId="22" xfId="2" applyNumberFormat="1" applyFont="1" applyFill="1" applyBorder="1" applyAlignment="1" applyProtection="1">
      <alignment horizontal="right" vertical="center"/>
    </xf>
    <xf numFmtId="3" fontId="12" fillId="15" borderId="25" xfId="2" applyNumberFormat="1" applyFont="1" applyFill="1" applyBorder="1" applyAlignment="1" applyProtection="1">
      <alignment horizontal="right" vertical="center"/>
    </xf>
    <xf numFmtId="0" fontId="6" fillId="15" borderId="17" xfId="10" applyFont="1" applyFill="1" applyBorder="1" applyAlignment="1" applyProtection="1">
      <alignment horizontal="right" vertical="center"/>
    </xf>
    <xf numFmtId="0" fontId="8" fillId="15" borderId="23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vertical="center" wrapText="1"/>
    </xf>
    <xf numFmtId="181" fontId="15" fillId="15" borderId="18" xfId="10" quotePrefix="1" applyNumberFormat="1" applyFont="1" applyFill="1" applyBorder="1" applyAlignment="1" applyProtection="1">
      <alignment horizontal="right"/>
    </xf>
    <xf numFmtId="0" fontId="16" fillId="15" borderId="19" xfId="10" applyFont="1" applyFill="1" applyBorder="1" applyAlignment="1" applyProtection="1">
      <alignment wrapText="1"/>
    </xf>
    <xf numFmtId="181" fontId="15" fillId="15" borderId="22" xfId="10" quotePrefix="1" applyNumberFormat="1" applyFont="1" applyFill="1" applyBorder="1" applyAlignment="1" applyProtection="1">
      <alignment horizontal="right"/>
    </xf>
    <xf numFmtId="0" fontId="16" fillId="15" borderId="23" xfId="10" applyFont="1" applyFill="1" applyBorder="1" applyAlignment="1" applyProtection="1">
      <alignment wrapText="1"/>
    </xf>
    <xf numFmtId="181" fontId="6" fillId="15" borderId="56" xfId="10" quotePrefix="1" applyNumberFormat="1" applyFont="1" applyFill="1" applyBorder="1" applyAlignment="1" applyProtection="1">
      <alignment horizontal="right" vertical="center"/>
    </xf>
    <xf numFmtId="0" fontId="17" fillId="15" borderId="23" xfId="10" applyFont="1" applyFill="1" applyBorder="1" applyAlignment="1" applyProtection="1">
      <alignment wrapText="1"/>
    </xf>
    <xf numFmtId="181" fontId="15" fillId="15" borderId="34" xfId="10" quotePrefix="1" applyNumberFormat="1" applyFont="1" applyFill="1" applyBorder="1" applyAlignment="1" applyProtection="1">
      <alignment horizontal="right" vertical="center"/>
    </xf>
    <xf numFmtId="0" fontId="16" fillId="15" borderId="32" xfId="10" applyFont="1" applyFill="1" applyBorder="1" applyAlignment="1" applyProtection="1">
      <alignment wrapText="1"/>
    </xf>
    <xf numFmtId="3" fontId="171" fillId="24" borderId="52" xfId="2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vertical="center" wrapText="1"/>
    </xf>
    <xf numFmtId="181" fontId="9" fillId="15" borderId="27" xfId="10" quotePrefix="1" applyNumberFormat="1" applyFont="1" applyFill="1" applyBorder="1" applyAlignment="1" applyProtection="1">
      <alignment horizontal="right" vertical="center"/>
    </xf>
    <xf numFmtId="0" fontId="3" fillId="15" borderId="38" xfId="10" applyFont="1" applyFill="1" applyBorder="1" applyAlignment="1" applyProtection="1">
      <alignment vertical="center" wrapText="1"/>
    </xf>
    <xf numFmtId="3" fontId="6" fillId="15" borderId="57" xfId="2" applyNumberFormat="1" applyFont="1" applyFill="1" applyBorder="1" applyAlignment="1" applyProtection="1">
      <alignment horizontal="right" vertical="center"/>
    </xf>
    <xf numFmtId="3" fontId="12" fillId="15" borderId="29" xfId="2" applyNumberFormat="1" applyFont="1" applyFill="1" applyBorder="1" applyAlignment="1" applyProtection="1">
      <alignment horizontal="right" vertical="center"/>
    </xf>
    <xf numFmtId="3" fontId="12" fillId="15" borderId="27" xfId="2" applyNumberFormat="1" applyFont="1" applyFill="1" applyBorder="1" applyAlignment="1" applyProtection="1">
      <alignment horizontal="right" vertical="center"/>
    </xf>
    <xf numFmtId="3" fontId="12" fillId="15" borderId="30" xfId="2" applyNumberFormat="1" applyFont="1" applyFill="1" applyBorder="1" applyAlignment="1" applyProtection="1">
      <alignment horizontal="right" vertical="center"/>
    </xf>
    <xf numFmtId="181" fontId="9" fillId="15" borderId="58" xfId="10" quotePrefix="1" applyNumberFormat="1" applyFont="1" applyFill="1" applyBorder="1" applyAlignment="1" applyProtection="1">
      <alignment horizontal="right" vertical="center"/>
    </xf>
    <xf numFmtId="0" fontId="3" fillId="15" borderId="59" xfId="10" applyFont="1" applyFill="1" applyBorder="1" applyAlignment="1" applyProtection="1">
      <alignment horizontal="left" vertical="center" wrapText="1"/>
    </xf>
    <xf numFmtId="3" fontId="6" fillId="15" borderId="60" xfId="2" applyNumberFormat="1" applyFont="1" applyFill="1" applyBorder="1" applyAlignment="1" applyProtection="1">
      <alignment horizontal="right" vertical="center"/>
    </xf>
    <xf numFmtId="3" fontId="12" fillId="15" borderId="61" xfId="2" applyNumberFormat="1" applyFont="1" applyFill="1" applyBorder="1" applyAlignment="1" applyProtection="1">
      <alignment horizontal="right" vertical="center"/>
    </xf>
    <xf numFmtId="3" fontId="12" fillId="15" borderId="58" xfId="2" applyNumberFormat="1" applyFont="1" applyFill="1" applyBorder="1" applyAlignment="1" applyProtection="1">
      <alignment horizontal="right" vertical="center"/>
    </xf>
    <xf numFmtId="3" fontId="12" fillId="15" borderId="62" xfId="2" applyNumberFormat="1" applyFont="1" applyFill="1" applyBorder="1" applyAlignment="1" applyProtection="1">
      <alignment horizontal="right" vertical="center"/>
    </xf>
    <xf numFmtId="181" fontId="9" fillId="15" borderId="63" xfId="10" quotePrefix="1" applyNumberFormat="1" applyFont="1" applyFill="1" applyBorder="1" applyAlignment="1" applyProtection="1">
      <alignment horizontal="right" vertical="center"/>
    </xf>
    <xf numFmtId="0" fontId="3" fillId="15" borderId="64" xfId="10" applyFont="1" applyFill="1" applyBorder="1" applyAlignment="1" applyProtection="1">
      <alignment vertical="center" wrapText="1"/>
    </xf>
    <xf numFmtId="3" fontId="6" fillId="15" borderId="65" xfId="2" applyNumberFormat="1" applyFont="1" applyFill="1" applyBorder="1" applyAlignment="1" applyProtection="1">
      <alignment horizontal="right" vertical="center"/>
    </xf>
    <xf numFmtId="3" fontId="12" fillId="15" borderId="66" xfId="2" applyNumberFormat="1" applyFont="1" applyFill="1" applyBorder="1" applyAlignment="1" applyProtection="1">
      <alignment horizontal="right" vertical="center"/>
    </xf>
    <xf numFmtId="3" fontId="12" fillId="15" borderId="63" xfId="2" applyNumberFormat="1" applyFont="1" applyFill="1" applyBorder="1" applyAlignment="1" applyProtection="1">
      <alignment horizontal="right" vertical="center"/>
    </xf>
    <xf numFmtId="3" fontId="12" fillId="15" borderId="67" xfId="2" applyNumberFormat="1" applyFont="1" applyFill="1" applyBorder="1" applyAlignment="1" applyProtection="1">
      <alignment horizontal="right" vertical="center"/>
    </xf>
    <xf numFmtId="0" fontId="63" fillId="22" borderId="0" xfId="2" applyFont="1" applyFill="1" applyAlignment="1">
      <alignment horizontal="left" vertical="center"/>
    </xf>
    <xf numFmtId="0" fontId="3" fillId="15" borderId="59" xfId="10" applyFont="1" applyFill="1" applyBorder="1" applyAlignment="1" applyProtection="1">
      <alignment vertical="center" wrapText="1"/>
    </xf>
    <xf numFmtId="0" fontId="8" fillId="15" borderId="64" xfId="10" applyFont="1" applyFill="1" applyBorder="1" applyAlignment="1" applyProtection="1">
      <alignment horizontal="left" vertical="center" wrapText="1"/>
    </xf>
    <xf numFmtId="181" fontId="9" fillId="15" borderId="68" xfId="10" quotePrefix="1" applyNumberFormat="1" applyFont="1" applyFill="1" applyBorder="1" applyAlignment="1" applyProtection="1">
      <alignment horizontal="right" vertical="center"/>
    </xf>
    <xf numFmtId="0" fontId="8" fillId="15" borderId="69" xfId="10" applyFont="1" applyFill="1" applyBorder="1" applyAlignment="1" applyProtection="1">
      <alignment horizontal="left" vertical="center" wrapText="1"/>
    </xf>
    <xf numFmtId="3" fontId="6" fillId="15" borderId="70" xfId="2" applyNumberFormat="1" applyFont="1" applyFill="1" applyBorder="1" applyAlignment="1" applyProtection="1">
      <alignment horizontal="right" vertical="center"/>
    </xf>
    <xf numFmtId="3" fontId="12" fillId="15" borderId="71" xfId="2" applyNumberFormat="1" applyFont="1" applyFill="1" applyBorder="1" applyAlignment="1" applyProtection="1">
      <alignment horizontal="right" vertical="center"/>
    </xf>
    <xf numFmtId="3" fontId="12" fillId="15" borderId="68" xfId="2" applyNumberFormat="1" applyFont="1" applyFill="1" applyBorder="1" applyAlignment="1" applyProtection="1">
      <alignment horizontal="right" vertical="center"/>
    </xf>
    <xf numFmtId="3" fontId="12" fillId="15" borderId="72" xfId="2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vertical="center" wrapText="1"/>
    </xf>
    <xf numFmtId="0" fontId="13" fillId="15" borderId="19" xfId="10" applyFont="1" applyFill="1" applyBorder="1" applyAlignment="1" applyProtection="1">
      <alignment horizontal="left" vertical="center" wrapText="1"/>
    </xf>
    <xf numFmtId="0" fontId="6" fillId="15" borderId="17" xfId="10" quotePrefix="1" applyFont="1" applyFill="1" applyBorder="1" applyAlignment="1" applyProtection="1">
      <alignment horizontal="center" vertical="center"/>
    </xf>
    <xf numFmtId="0" fontId="13" fillId="15" borderId="23" xfId="10" applyFont="1" applyFill="1" applyBorder="1" applyAlignment="1" applyProtection="1">
      <alignment horizontal="left" vertical="center" wrapText="1"/>
    </xf>
    <xf numFmtId="0" fontId="13" fillId="15" borderId="32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horizontal="left" vertical="center" wrapText="1"/>
    </xf>
    <xf numFmtId="0" fontId="6" fillId="15" borderId="17" xfId="10" applyFont="1" applyFill="1" applyBorder="1" applyAlignment="1" applyProtection="1">
      <alignment horizontal="center" vertical="center"/>
    </xf>
    <xf numFmtId="0" fontId="8" fillId="15" borderId="19" xfId="2" applyFont="1" applyFill="1" applyBorder="1" applyAlignment="1" applyProtection="1">
      <alignment vertical="center" wrapText="1"/>
    </xf>
    <xf numFmtId="0" fontId="8" fillId="15" borderId="64" xfId="2" applyFont="1" applyFill="1" applyBorder="1" applyAlignment="1" applyProtection="1">
      <alignment vertical="center" wrapText="1"/>
    </xf>
    <xf numFmtId="181" fontId="9" fillId="15" borderId="1" xfId="10" quotePrefix="1" applyNumberFormat="1" applyFont="1" applyFill="1" applyBorder="1" applyAlignment="1" applyProtection="1">
      <alignment horizontal="right" vertical="center"/>
    </xf>
    <xf numFmtId="0" fontId="8" fillId="15" borderId="0" xfId="2" applyFont="1" applyFill="1" applyBorder="1" applyAlignment="1" applyProtection="1">
      <alignment vertical="center" wrapText="1"/>
    </xf>
    <xf numFmtId="3" fontId="6" fillId="15" borderId="73" xfId="2" applyNumberFormat="1" applyFont="1" applyFill="1" applyBorder="1" applyAlignment="1" applyProtection="1">
      <alignment horizontal="right" vertical="center"/>
    </xf>
    <xf numFmtId="3" fontId="12" fillId="15" borderId="56" xfId="2" applyNumberFormat="1" applyFont="1" applyFill="1" applyBorder="1" applyAlignment="1" applyProtection="1">
      <alignment horizontal="right" vertical="center"/>
    </xf>
    <xf numFmtId="3" fontId="12" fillId="15" borderId="1" xfId="2" applyNumberFormat="1" applyFont="1" applyFill="1" applyBorder="1" applyAlignment="1" applyProtection="1">
      <alignment horizontal="right" vertical="center"/>
    </xf>
    <xf numFmtId="3" fontId="12" fillId="15" borderId="74" xfId="2" applyNumberFormat="1" applyFont="1" applyFill="1" applyBorder="1" applyAlignment="1" applyProtection="1">
      <alignment horizontal="right" vertical="center"/>
    </xf>
    <xf numFmtId="0" fontId="8" fillId="15" borderId="69" xfId="2" applyFont="1" applyFill="1" applyBorder="1" applyAlignment="1" applyProtection="1">
      <alignment vertical="center" wrapText="1"/>
    </xf>
    <xf numFmtId="0" fontId="8" fillId="15" borderId="59" xfId="2" applyFont="1" applyFill="1" applyBorder="1" applyAlignment="1" applyProtection="1">
      <alignment vertical="center" wrapText="1"/>
    </xf>
    <xf numFmtId="0" fontId="8" fillId="15" borderId="39" xfId="10" applyFont="1" applyFill="1" applyBorder="1" applyAlignment="1" applyProtection="1">
      <alignment horizontal="left" vertical="center" wrapText="1"/>
    </xf>
    <xf numFmtId="0" fontId="171" fillId="24" borderId="16" xfId="2" applyFont="1" applyFill="1" applyBorder="1" applyAlignment="1" applyProtection="1">
      <alignment vertical="center"/>
    </xf>
    <xf numFmtId="0" fontId="12" fillId="15" borderId="19" xfId="2" applyFont="1" applyFill="1" applyBorder="1" applyAlignment="1" applyProtection="1">
      <alignment vertical="center" wrapText="1"/>
    </xf>
    <xf numFmtId="0" fontId="12" fillId="15" borderId="23" xfId="2" applyFont="1" applyFill="1" applyBorder="1" applyAlignment="1" applyProtection="1">
      <alignment vertical="center" wrapText="1"/>
    </xf>
    <xf numFmtId="0" fontId="12" fillId="15" borderId="32" xfId="2" applyFont="1" applyFill="1" applyBorder="1" applyAlignment="1" applyProtection="1">
      <alignment vertical="center" wrapText="1"/>
    </xf>
    <xf numFmtId="178" fontId="3" fillId="15" borderId="17" xfId="10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vertical="center" wrapText="1"/>
    </xf>
    <xf numFmtId="181" fontId="171" fillId="24" borderId="31" xfId="10" quotePrefix="1" applyNumberFormat="1" applyFont="1" applyFill="1" applyBorder="1" applyAlignment="1" applyProtection="1">
      <alignment horizontal="right"/>
    </xf>
    <xf numFmtId="178" fontId="3" fillId="15" borderId="17" xfId="10" applyNumberFormat="1" applyFont="1" applyFill="1" applyBorder="1" applyAlignment="1" applyProtection="1">
      <alignment horizontal="right"/>
    </xf>
    <xf numFmtId="181" fontId="9" fillId="15" borderId="18" xfId="10" quotePrefix="1" applyNumberFormat="1" applyFont="1" applyFill="1" applyBorder="1" applyAlignment="1" applyProtection="1">
      <alignment horizontal="right" vertical="top"/>
    </xf>
    <xf numFmtId="0" fontId="3" fillId="15" borderId="19" xfId="10" applyFont="1" applyFill="1" applyBorder="1" applyAlignment="1" applyProtection="1">
      <alignment vertical="top" wrapText="1"/>
    </xf>
    <xf numFmtId="181" fontId="9" fillId="15" borderId="22" xfId="10" quotePrefix="1" applyNumberFormat="1" applyFont="1" applyFill="1" applyBorder="1" applyAlignment="1" applyProtection="1">
      <alignment horizontal="right" vertical="top"/>
    </xf>
    <xf numFmtId="0" fontId="3" fillId="15" borderId="23" xfId="10" applyFont="1" applyFill="1" applyBorder="1" applyAlignment="1" applyProtection="1">
      <alignment vertical="top" wrapText="1"/>
    </xf>
    <xf numFmtId="181" fontId="9" fillId="15" borderId="34" xfId="10" quotePrefix="1" applyNumberFormat="1" applyFont="1" applyFill="1" applyBorder="1" applyAlignment="1" applyProtection="1">
      <alignment horizontal="right" vertical="top"/>
    </xf>
    <xf numFmtId="0" fontId="3" fillId="15" borderId="32" xfId="10" applyFont="1" applyFill="1" applyBorder="1" applyAlignment="1" applyProtection="1">
      <alignment vertical="top" wrapText="1"/>
    </xf>
    <xf numFmtId="181" fontId="9" fillId="15" borderId="27" xfId="10" quotePrefix="1" applyNumberFormat="1" applyFont="1" applyFill="1" applyBorder="1" applyAlignment="1" applyProtection="1">
      <alignment horizontal="right" vertical="top"/>
    </xf>
    <xf numFmtId="0" fontId="3" fillId="15" borderId="38" xfId="10" applyFont="1" applyFill="1" applyBorder="1" applyAlignment="1" applyProtection="1">
      <alignment vertical="top" wrapText="1"/>
    </xf>
    <xf numFmtId="181" fontId="173" fillId="15" borderId="75" xfId="10" quotePrefix="1" applyNumberFormat="1" applyFont="1" applyFill="1" applyBorder="1" applyAlignment="1" applyProtection="1">
      <alignment horizontal="right" vertical="center"/>
    </xf>
    <xf numFmtId="0" fontId="173" fillId="15" borderId="76" xfId="10" applyFont="1" applyFill="1" applyBorder="1" applyProtection="1"/>
    <xf numFmtId="3" fontId="6" fillId="15" borderId="77" xfId="2" applyNumberFormat="1" applyFont="1" applyFill="1" applyBorder="1" applyAlignment="1" applyProtection="1">
      <alignment horizontal="right" vertical="center"/>
    </xf>
    <xf numFmtId="3" fontId="12" fillId="15" borderId="78" xfId="2" applyNumberFormat="1" applyFont="1" applyFill="1" applyBorder="1" applyAlignment="1" applyProtection="1">
      <alignment horizontal="right" vertical="center"/>
    </xf>
    <xf numFmtId="3" fontId="12" fillId="15" borderId="75" xfId="2" applyNumberFormat="1" applyFont="1" applyFill="1" applyBorder="1" applyAlignment="1" applyProtection="1">
      <alignment horizontal="right" vertical="center"/>
    </xf>
    <xf numFmtId="3" fontId="12" fillId="15" borderId="79" xfId="2" applyNumberFormat="1" applyFont="1" applyFill="1" applyBorder="1" applyAlignment="1" applyProtection="1">
      <alignment horizontal="right" vertical="center"/>
    </xf>
    <xf numFmtId="183" fontId="171" fillId="17" borderId="31" xfId="10" applyNumberFormat="1" applyFont="1" applyFill="1" applyBorder="1" applyAlignment="1" applyProtection="1">
      <alignment horizontal="right"/>
    </xf>
    <xf numFmtId="3" fontId="171" fillId="17" borderId="52" xfId="2" applyNumberFormat="1" applyFont="1" applyFill="1" applyBorder="1" applyAlignment="1" applyProtection="1">
      <alignment horizontal="right" vertical="center"/>
    </xf>
    <xf numFmtId="3" fontId="165" fillId="17" borderId="8" xfId="2" applyNumberFormat="1" applyFont="1" applyFill="1" applyBorder="1" applyAlignment="1" applyProtection="1">
      <alignment horizontal="right" vertical="center"/>
    </xf>
    <xf numFmtId="3" fontId="165" fillId="17" borderId="3" xfId="2" applyNumberFormat="1" applyFont="1" applyFill="1" applyBorder="1" applyAlignment="1" applyProtection="1">
      <alignment horizontal="right" vertical="center"/>
    </xf>
    <xf numFmtId="3" fontId="165" fillId="17" borderId="9" xfId="2" applyNumberFormat="1" applyFont="1" applyFill="1" applyBorder="1" applyAlignment="1" applyProtection="1">
      <alignment horizontal="right" vertical="center"/>
    </xf>
    <xf numFmtId="183" fontId="6" fillId="15" borderId="49" xfId="10" quotePrefix="1" applyNumberFormat="1" applyFont="1" applyFill="1" applyBorder="1" applyAlignment="1" applyProtection="1">
      <alignment horizontal="right" vertical="center"/>
    </xf>
    <xf numFmtId="0" fontId="6" fillId="15" borderId="50" xfId="2" applyFont="1" applyFill="1" applyBorder="1" applyAlignment="1" applyProtection="1">
      <alignment vertical="center"/>
    </xf>
    <xf numFmtId="0" fontId="6" fillId="15" borderId="0" xfId="2" applyFont="1" applyFill="1" applyBorder="1" applyAlignment="1" applyProtection="1">
      <alignment vertical="center" wrapText="1"/>
    </xf>
    <xf numFmtId="3" fontId="3" fillId="15" borderId="2" xfId="2" applyNumberFormat="1" applyFont="1" applyFill="1" applyBorder="1" applyAlignment="1" applyProtection="1">
      <alignment horizontal="right" vertical="center"/>
    </xf>
    <xf numFmtId="183" fontId="6" fillId="15" borderId="17" xfId="10" quotePrefix="1" applyNumberFormat="1" applyFont="1" applyFill="1" applyBorder="1" applyAlignment="1" applyProtection="1">
      <alignment horizontal="right" vertical="center"/>
    </xf>
    <xf numFmtId="0" fontId="3" fillId="15" borderId="0" xfId="2" applyFont="1" applyFill="1" applyBorder="1" applyAlignment="1" applyProtection="1">
      <alignment vertical="center"/>
    </xf>
    <xf numFmtId="183" fontId="174" fillId="23" borderId="40" xfId="10" applyNumberFormat="1" applyFont="1" applyFill="1" applyBorder="1" applyAlignment="1" applyProtection="1">
      <alignment horizontal="right" vertical="center"/>
    </xf>
    <xf numFmtId="0" fontId="167" fillId="23" borderId="41" xfId="10" applyFont="1" applyFill="1" applyBorder="1" applyAlignment="1" applyProtection="1">
      <alignment horizontal="right" vertical="center"/>
    </xf>
    <xf numFmtId="0" fontId="168" fillId="23" borderId="42" xfId="12" applyFont="1" applyFill="1" applyBorder="1" applyAlignment="1" applyProtection="1">
      <alignment horizontal="center" vertical="center" wrapText="1"/>
    </xf>
    <xf numFmtId="3" fontId="168" fillId="23" borderId="80" xfId="2" applyNumberFormat="1" applyFont="1" applyFill="1" applyBorder="1" applyAlignment="1" applyProtection="1">
      <alignment horizontal="right" vertical="center"/>
    </xf>
    <xf numFmtId="3" fontId="170" fillId="23" borderId="40" xfId="2" applyNumberFormat="1" applyFont="1" applyFill="1" applyBorder="1" applyAlignment="1" applyProtection="1">
      <alignment horizontal="right" vertical="center"/>
    </xf>
    <xf numFmtId="3" fontId="170" fillId="23" borderId="41" xfId="2" applyNumberFormat="1" applyFont="1" applyFill="1" applyBorder="1" applyAlignment="1" applyProtection="1">
      <alignment horizontal="right" vertical="center"/>
    </xf>
    <xf numFmtId="3" fontId="170" fillId="23" borderId="42" xfId="2" applyNumberFormat="1" applyFont="1" applyFill="1" applyBorder="1" applyAlignment="1" applyProtection="1">
      <alignment horizontal="right" vertical="center"/>
    </xf>
    <xf numFmtId="0" fontId="6" fillId="15" borderId="0" xfId="10" applyFont="1" applyFill="1" applyBorder="1" applyAlignment="1" applyProtection="1">
      <alignment horizontal="center" vertical="center"/>
    </xf>
    <xf numFmtId="0" fontId="3" fillId="15" borderId="0" xfId="2" applyFont="1" applyFill="1" applyBorder="1" applyAlignment="1" applyProtection="1">
      <alignment vertical="center" wrapText="1"/>
    </xf>
    <xf numFmtId="0" fontId="3" fillId="22" borderId="0" xfId="2" applyFont="1" applyFill="1" applyAlignment="1" applyProtection="1">
      <alignment vertical="center"/>
    </xf>
    <xf numFmtId="0" fontId="3" fillId="22" borderId="0" xfId="2" applyFont="1" applyFill="1" applyBorder="1" applyAlignment="1" applyProtection="1">
      <alignment vertical="center"/>
    </xf>
    <xf numFmtId="0" fontId="3" fillId="22" borderId="0" xfId="2" applyFont="1" applyFill="1" applyBorder="1" applyAlignment="1" applyProtection="1">
      <alignment vertical="center" wrapText="1"/>
    </xf>
    <xf numFmtId="3" fontId="3" fillId="22" borderId="0" xfId="2" applyNumberFormat="1" applyFont="1" applyFill="1" applyAlignment="1" applyProtection="1">
      <alignment horizontal="right" vertical="center"/>
    </xf>
    <xf numFmtId="0" fontId="3" fillId="25" borderId="0" xfId="2" applyFont="1" applyFill="1" applyAlignment="1">
      <alignment vertical="center"/>
    </xf>
    <xf numFmtId="0" fontId="11" fillId="15" borderId="0" xfId="2" applyFont="1" applyFill="1" applyAlignment="1" applyProtection="1">
      <alignment horizontal="left" vertical="center"/>
    </xf>
    <xf numFmtId="179" fontId="175" fillId="17" borderId="4" xfId="2" applyNumberFormat="1" applyFont="1" applyFill="1" applyBorder="1" applyAlignment="1" applyProtection="1">
      <alignment horizontal="center" vertical="center"/>
    </xf>
    <xf numFmtId="0" fontId="11" fillId="25" borderId="0" xfId="2" applyFont="1" applyFill="1" applyAlignment="1">
      <alignment vertical="center"/>
    </xf>
    <xf numFmtId="3" fontId="3" fillId="15" borderId="0" xfId="2" quotePrefix="1" applyNumberFormat="1" applyFont="1" applyFill="1" applyAlignment="1" applyProtection="1">
      <alignment horizontal="right" vertical="center"/>
    </xf>
    <xf numFmtId="0" fontId="11" fillId="15" borderId="0" xfId="2" applyFont="1" applyFill="1" applyAlignment="1" applyProtection="1">
      <alignment horizontal="center" vertical="center"/>
    </xf>
    <xf numFmtId="0" fontId="11" fillId="0" borderId="0" xfId="2" quotePrefix="1" applyFont="1" applyAlignment="1" applyProtection="1">
      <alignment vertical="center"/>
    </xf>
    <xf numFmtId="180" fontId="3" fillId="15" borderId="0" xfId="2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57" fillId="17" borderId="3" xfId="2" applyFont="1" applyFill="1" applyBorder="1" applyAlignment="1" applyProtection="1">
      <alignment horizontal="center" vertical="center"/>
    </xf>
    <xf numFmtId="0" fontId="176" fillId="25" borderId="5" xfId="2" applyFont="1" applyFill="1" applyBorder="1" applyAlignment="1" applyProtection="1">
      <alignment vertical="center"/>
    </xf>
    <xf numFmtId="0" fontId="176" fillId="25" borderId="6" xfId="2" applyFont="1" applyFill="1" applyBorder="1" applyAlignment="1" applyProtection="1">
      <alignment horizontal="center" vertical="center"/>
    </xf>
    <xf numFmtId="0" fontId="177" fillId="25" borderId="7" xfId="2" applyFont="1" applyFill="1" applyBorder="1" applyAlignment="1" applyProtection="1">
      <alignment horizontal="center" vertical="center" wrapText="1"/>
    </xf>
    <xf numFmtId="0" fontId="178" fillId="25" borderId="14" xfId="2" quotePrefix="1" applyFont="1" applyFill="1" applyBorder="1" applyAlignment="1" applyProtection="1">
      <alignment horizontal="center" vertical="center"/>
    </xf>
    <xf numFmtId="0" fontId="178" fillId="25" borderId="15" xfId="2" applyFont="1" applyFill="1" applyBorder="1" applyAlignment="1" applyProtection="1">
      <alignment horizontal="center" vertical="center"/>
    </xf>
    <xf numFmtId="0" fontId="179" fillId="0" borderId="82" xfId="10" applyFont="1" applyFill="1" applyBorder="1" applyAlignment="1" applyProtection="1">
      <alignment horizontal="center" vertical="center" wrapText="1"/>
    </xf>
    <xf numFmtId="1" fontId="177" fillId="26" borderId="14" xfId="2" applyNumberFormat="1" applyFont="1" applyFill="1" applyBorder="1" applyAlignment="1" applyProtection="1">
      <alignment horizontal="center" vertical="center" wrapText="1"/>
    </xf>
    <xf numFmtId="1" fontId="177" fillId="26" borderId="83" xfId="2" applyNumberFormat="1" applyFont="1" applyFill="1" applyBorder="1" applyAlignment="1" applyProtection="1">
      <alignment horizontal="center" vertical="center" wrapText="1"/>
    </xf>
    <xf numFmtId="1" fontId="177" fillId="26" borderId="13" xfId="2" applyNumberFormat="1" applyFont="1" applyFill="1" applyBorder="1" applyAlignment="1" applyProtection="1">
      <alignment horizontal="center" vertical="center" wrapText="1"/>
    </xf>
    <xf numFmtId="0" fontId="180" fillId="25" borderId="10" xfId="2" applyFont="1" applyFill="1" applyBorder="1" applyAlignment="1" applyProtection="1">
      <alignment horizontal="center" vertical="center" wrapText="1"/>
    </xf>
    <xf numFmtId="0" fontId="181" fillId="17" borderId="52" xfId="10" applyFont="1" applyFill="1" applyBorder="1" applyAlignment="1" applyProtection="1">
      <alignment horizontal="left" vertical="center"/>
    </xf>
    <xf numFmtId="1" fontId="3" fillId="17" borderId="4" xfId="2" applyNumberFormat="1" applyFont="1" applyFill="1" applyBorder="1" applyAlignment="1" applyProtection="1">
      <alignment horizontal="left" vertical="center" wrapText="1"/>
    </xf>
    <xf numFmtId="1" fontId="176" fillId="15" borderId="9" xfId="2" applyNumberFormat="1" applyFont="1" applyFill="1" applyBorder="1" applyAlignment="1" applyProtection="1">
      <alignment horizontal="left" vertical="center" wrapText="1"/>
    </xf>
    <xf numFmtId="3" fontId="58" fillId="15" borderId="52" xfId="2" quotePrefix="1" applyNumberFormat="1" applyFont="1" applyFill="1" applyBorder="1" applyAlignment="1">
      <alignment horizontal="center" vertical="center"/>
    </xf>
    <xf numFmtId="3" fontId="59" fillId="15" borderId="8" xfId="2" quotePrefix="1" applyNumberFormat="1" applyFont="1" applyFill="1" applyBorder="1" applyAlignment="1">
      <alignment horizontal="center" vertical="center"/>
    </xf>
    <xf numFmtId="3" fontId="59" fillId="15" borderId="3" xfId="2" quotePrefix="1" applyNumberFormat="1" applyFont="1" applyFill="1" applyBorder="1" applyAlignment="1" applyProtection="1">
      <alignment horizontal="center" vertical="center"/>
    </xf>
    <xf numFmtId="3" fontId="60" fillId="15" borderId="9" xfId="2" quotePrefix="1" applyNumberFormat="1" applyFont="1" applyFill="1" applyBorder="1" applyAlignment="1" applyProtection="1">
      <alignment horizontal="center" vertical="center"/>
    </xf>
    <xf numFmtId="3" fontId="29" fillId="15" borderId="52" xfId="2" quotePrefix="1" applyNumberFormat="1" applyFont="1" applyFill="1" applyBorder="1" applyAlignment="1" applyProtection="1">
      <alignment horizontal="center" vertical="center"/>
    </xf>
    <xf numFmtId="0" fontId="182" fillId="15" borderId="11" xfId="10" applyFont="1" applyFill="1" applyBorder="1" applyAlignment="1" applyProtection="1">
      <alignment horizontal="left" vertical="center"/>
    </xf>
    <xf numFmtId="1" fontId="3" fillId="15" borderId="12" xfId="2" applyNumberFormat="1" applyFont="1" applyFill="1" applyBorder="1" applyAlignment="1" applyProtection="1">
      <alignment horizontal="center" vertical="center"/>
    </xf>
    <xf numFmtId="0" fontId="8" fillId="15" borderId="12" xfId="10" applyFont="1" applyFill="1" applyBorder="1" applyAlignment="1" applyProtection="1">
      <alignment horizontal="left" vertical="center" wrapText="1"/>
    </xf>
    <xf numFmtId="3" fontId="3" fillId="15" borderId="17" xfId="2" applyNumberFormat="1" applyFont="1" applyFill="1" applyBorder="1" applyAlignment="1">
      <alignment horizontal="right" vertical="center"/>
    </xf>
    <xf numFmtId="3" fontId="3" fillId="15" borderId="0" xfId="2" applyNumberFormat="1" applyFont="1" applyFill="1" applyBorder="1" applyAlignment="1">
      <alignment horizontal="right" vertical="center"/>
    </xf>
    <xf numFmtId="181" fontId="183" fillId="26" borderId="31" xfId="10" quotePrefix="1" applyNumberFormat="1" applyFont="1" applyFill="1" applyBorder="1" applyAlignment="1" applyProtection="1">
      <alignment horizontal="right" vertical="center"/>
    </xf>
    <xf numFmtId="3" fontId="184" fillId="26" borderId="8" xfId="2" applyNumberFormat="1" applyFont="1" applyFill="1" applyBorder="1" applyAlignment="1" applyProtection="1">
      <alignment vertical="center"/>
    </xf>
    <xf numFmtId="3" fontId="184" fillId="26" borderId="3" xfId="2" applyNumberFormat="1" applyFont="1" applyFill="1" applyBorder="1" applyAlignment="1" applyProtection="1">
      <alignment vertical="center"/>
    </xf>
    <xf numFmtId="3" fontId="184" fillId="26" borderId="9" xfId="2" applyNumberFormat="1" applyFont="1" applyFill="1" applyBorder="1" applyAlignment="1" applyProtection="1">
      <alignment vertical="center"/>
    </xf>
    <xf numFmtId="0" fontId="3" fillId="15" borderId="23" xfId="10" quotePrefix="1" applyFont="1" applyFill="1" applyBorder="1" applyAlignment="1">
      <alignment horizontal="left" vertical="center" wrapText="1"/>
    </xf>
    <xf numFmtId="181" fontId="9" fillId="15" borderId="63" xfId="10" quotePrefix="1" applyNumberFormat="1" applyFont="1" applyFill="1" applyBorder="1" applyAlignment="1">
      <alignment horizontal="right" vertical="center"/>
    </xf>
    <xf numFmtId="0" fontId="3" fillId="15" borderId="64" xfId="10" applyFont="1" applyFill="1" applyBorder="1" applyAlignment="1">
      <alignment horizontal="left" vertical="center" wrapText="1"/>
    </xf>
    <xf numFmtId="3" fontId="12" fillId="15" borderId="66" xfId="2" applyNumberFormat="1" applyFont="1" applyFill="1" applyBorder="1" applyAlignment="1" applyProtection="1">
      <alignment horizontal="right" vertical="center"/>
      <protection locked="0"/>
    </xf>
    <xf numFmtId="3" fontId="12" fillId="15" borderId="63" xfId="2" applyNumberFormat="1" applyFont="1" applyFill="1" applyBorder="1" applyAlignment="1" applyProtection="1">
      <alignment horizontal="right" vertical="center"/>
      <protection locked="0"/>
    </xf>
    <xf numFmtId="188" fontId="162" fillId="21" borderId="67" xfId="2" applyNumberFormat="1" applyFont="1" applyFill="1" applyBorder="1" applyAlignment="1" applyProtection="1">
      <alignment horizontal="center" vertical="center"/>
    </xf>
    <xf numFmtId="181" fontId="9" fillId="15" borderId="58" xfId="10" quotePrefix="1" applyNumberFormat="1" applyFont="1" applyFill="1" applyBorder="1" applyAlignment="1">
      <alignment horizontal="right" vertical="center"/>
    </xf>
    <xf numFmtId="0" fontId="3" fillId="15" borderId="59" xfId="10" applyFont="1" applyFill="1" applyBorder="1" applyAlignment="1">
      <alignment horizontal="left" vertical="center" wrapText="1"/>
    </xf>
    <xf numFmtId="3" fontId="12" fillId="15" borderId="61" xfId="2" applyNumberFormat="1" applyFont="1" applyFill="1" applyBorder="1" applyAlignment="1" applyProtection="1">
      <alignment horizontal="right" vertical="center"/>
      <protection locked="0"/>
    </xf>
    <xf numFmtId="3" fontId="12" fillId="15" borderId="58" xfId="2" applyNumberFormat="1" applyFont="1" applyFill="1" applyBorder="1" applyAlignment="1" applyProtection="1">
      <alignment horizontal="right" vertical="center"/>
      <protection locked="0"/>
    </xf>
    <xf numFmtId="188" fontId="162" fillId="21" borderId="62" xfId="2" applyNumberFormat="1" applyFont="1" applyFill="1" applyBorder="1" applyAlignment="1" applyProtection="1">
      <alignment horizontal="center" vertical="center"/>
    </xf>
    <xf numFmtId="0" fontId="3" fillId="15" borderId="25" xfId="10" applyFont="1" applyFill="1" applyBorder="1" applyAlignment="1">
      <alignment horizontal="left" vertical="center" wrapText="1"/>
    </xf>
    <xf numFmtId="181" fontId="183" fillId="26" borderId="31" xfId="10" quotePrefix="1" applyNumberFormat="1" applyFont="1" applyFill="1" applyBorder="1" applyAlignment="1">
      <alignment horizontal="right" vertical="center"/>
    </xf>
    <xf numFmtId="3" fontId="184" fillId="26" borderId="8" xfId="2" applyNumberFormat="1" applyFont="1" applyFill="1" applyBorder="1" applyAlignment="1">
      <alignment vertical="center"/>
    </xf>
    <xf numFmtId="3" fontId="184" fillId="26" borderId="4" xfId="2" applyNumberFormat="1" applyFont="1" applyFill="1" applyBorder="1" applyAlignment="1">
      <alignment vertical="center"/>
    </xf>
    <xf numFmtId="181" fontId="9" fillId="15" borderId="84" xfId="10" quotePrefix="1" applyNumberFormat="1" applyFont="1" applyFill="1" applyBorder="1" applyAlignment="1">
      <alignment horizontal="right" vertical="center"/>
    </xf>
    <xf numFmtId="0" fontId="12" fillId="15" borderId="50" xfId="10" applyFont="1" applyFill="1" applyBorder="1" applyAlignment="1">
      <alignment horizontal="left" vertical="center" wrapText="1"/>
    </xf>
    <xf numFmtId="3" fontId="12" fillId="15" borderId="85" xfId="2" applyNumberFormat="1" applyFont="1" applyFill="1" applyBorder="1" applyAlignment="1" applyProtection="1">
      <alignment horizontal="right" vertical="center"/>
      <protection locked="0"/>
    </xf>
    <xf numFmtId="3" fontId="12" fillId="15" borderId="84" xfId="2" applyNumberFormat="1" applyFont="1" applyFill="1" applyBorder="1" applyAlignment="1" applyProtection="1">
      <alignment horizontal="right" vertical="center"/>
      <protection locked="0"/>
    </xf>
    <xf numFmtId="181" fontId="3" fillId="15" borderId="17" xfId="10" applyNumberFormat="1" applyFont="1" applyFill="1" applyBorder="1" applyAlignment="1">
      <alignment horizontal="right" vertical="center"/>
    </xf>
    <xf numFmtId="0" fontId="12" fillId="15" borderId="59" xfId="10" applyFont="1" applyFill="1" applyBorder="1" applyAlignment="1">
      <alignment horizontal="left" vertical="center" wrapText="1"/>
    </xf>
    <xf numFmtId="0" fontId="12" fillId="15" borderId="64" xfId="10" applyFont="1" applyFill="1" applyBorder="1" applyAlignment="1">
      <alignment horizontal="left" vertical="center" wrapText="1"/>
    </xf>
    <xf numFmtId="181" fontId="9" fillId="15" borderId="1" xfId="10" quotePrefix="1" applyNumberFormat="1" applyFont="1" applyFill="1" applyBorder="1" applyAlignment="1">
      <alignment horizontal="right" vertical="center"/>
    </xf>
    <xf numFmtId="0" fontId="12" fillId="15" borderId="0" xfId="10" applyFont="1" applyFill="1" applyBorder="1" applyAlignment="1">
      <alignment horizontal="left" vertical="center" wrapText="1"/>
    </xf>
    <xf numFmtId="3" fontId="12" fillId="15" borderId="14" xfId="2" applyNumberFormat="1" applyFont="1" applyFill="1" applyBorder="1" applyAlignment="1" applyProtection="1">
      <alignment horizontal="right" vertical="center"/>
      <protection locked="0"/>
    </xf>
    <xf numFmtId="3" fontId="12" fillId="15" borderId="15" xfId="2" applyNumberFormat="1" applyFont="1" applyFill="1" applyBorder="1" applyAlignment="1" applyProtection="1">
      <alignment horizontal="right" vertical="center"/>
      <protection locked="0"/>
    </xf>
    <xf numFmtId="188" fontId="162" fillId="21" borderId="13" xfId="2" applyNumberFormat="1" applyFont="1" applyFill="1" applyBorder="1" applyAlignment="1" applyProtection="1">
      <alignment horizontal="center" vertical="center"/>
    </xf>
    <xf numFmtId="3" fontId="184" fillId="26" borderId="3" xfId="2" applyNumberFormat="1" applyFont="1" applyFill="1" applyBorder="1" applyAlignment="1">
      <alignment vertical="center"/>
    </xf>
    <xf numFmtId="0" fontId="12" fillId="15" borderId="32" xfId="10" applyFont="1" applyFill="1" applyBorder="1" applyAlignment="1">
      <alignment horizontal="left" vertical="center" wrapText="1"/>
    </xf>
    <xf numFmtId="0" fontId="3" fillId="15" borderId="39" xfId="10" applyFont="1" applyFill="1" applyBorder="1" applyAlignment="1">
      <alignment vertical="center" wrapText="1"/>
    </xf>
    <xf numFmtId="0" fontId="3" fillId="15" borderId="17" xfId="10" applyFont="1" applyFill="1" applyBorder="1" applyAlignment="1">
      <alignment vertical="center"/>
    </xf>
    <xf numFmtId="0" fontId="3" fillId="15" borderId="19" xfId="10" quotePrefix="1" applyFont="1" applyFill="1" applyBorder="1" applyAlignment="1">
      <alignment horizontal="left" vertical="center" wrapText="1"/>
    </xf>
    <xf numFmtId="0" fontId="3" fillId="15" borderId="32" xfId="10" quotePrefix="1" applyFont="1" applyFill="1" applyBorder="1" applyAlignment="1">
      <alignment vertical="center" wrapText="1"/>
    </xf>
    <xf numFmtId="181" fontId="9" fillId="15" borderId="18" xfId="10" quotePrefix="1" applyNumberFormat="1" applyFont="1" applyFill="1" applyBorder="1" applyAlignment="1">
      <alignment horizontal="right"/>
    </xf>
    <xf numFmtId="0" fontId="3" fillId="15" borderId="19" xfId="10" quotePrefix="1" applyFont="1" applyFill="1" applyBorder="1" applyAlignment="1">
      <alignment horizontal="left"/>
    </xf>
    <xf numFmtId="181" fontId="9" fillId="15" borderId="34" xfId="10" quotePrefix="1" applyNumberFormat="1" applyFont="1" applyFill="1" applyBorder="1" applyAlignment="1">
      <alignment horizontal="right"/>
    </xf>
    <xf numFmtId="0" fontId="3" fillId="15" borderId="32" xfId="10" quotePrefix="1" applyFont="1" applyFill="1" applyBorder="1"/>
    <xf numFmtId="3" fontId="184" fillId="26" borderId="8" xfId="2" applyNumberFormat="1" applyFont="1" applyFill="1" applyBorder="1" applyAlignment="1" applyProtection="1">
      <alignment vertical="center"/>
      <protection locked="0"/>
    </xf>
    <xf numFmtId="3" fontId="184" fillId="26" borderId="3" xfId="2" applyNumberFormat="1" applyFont="1" applyFill="1" applyBorder="1" applyAlignment="1" applyProtection="1">
      <alignment vertical="center"/>
      <protection locked="0"/>
    </xf>
    <xf numFmtId="181" fontId="9" fillId="15" borderId="18" xfId="10" applyNumberFormat="1" applyFont="1" applyFill="1" applyBorder="1" applyAlignment="1">
      <alignment horizontal="right" vertical="center"/>
    </xf>
    <xf numFmtId="188" fontId="162" fillId="21" borderId="20" xfId="2" applyNumberFormat="1" applyFont="1" applyFill="1" applyBorder="1" applyAlignment="1" applyProtection="1">
      <alignment horizontal="center" vertical="center"/>
    </xf>
    <xf numFmtId="188" fontId="162" fillId="21" borderId="18" xfId="2" applyNumberFormat="1" applyFont="1" applyFill="1" applyBorder="1" applyAlignment="1" applyProtection="1">
      <alignment horizontal="center" vertical="center"/>
    </xf>
    <xf numFmtId="188" fontId="162" fillId="21" borderId="24" xfId="2" applyNumberFormat="1" applyFont="1" applyFill="1" applyBorder="1" applyAlignment="1" applyProtection="1">
      <alignment horizontal="center" vertical="center"/>
    </xf>
    <xf numFmtId="188" fontId="162" fillId="21" borderId="22" xfId="2" applyNumberFormat="1" applyFont="1" applyFill="1" applyBorder="1" applyAlignment="1" applyProtection="1">
      <alignment horizontal="center" vertical="center"/>
    </xf>
    <xf numFmtId="188" fontId="162" fillId="21" borderId="33" xfId="2" applyNumberFormat="1" applyFont="1" applyFill="1" applyBorder="1" applyAlignment="1" applyProtection="1">
      <alignment horizontal="center" vertical="center"/>
    </xf>
    <xf numFmtId="188" fontId="162" fillId="21" borderId="34" xfId="2" applyNumberFormat="1" applyFont="1" applyFill="1" applyBorder="1" applyAlignment="1" applyProtection="1">
      <alignment horizontal="center" vertical="center"/>
    </xf>
    <xf numFmtId="0" fontId="185" fillId="25" borderId="40" xfId="10" quotePrefix="1" applyFont="1" applyFill="1" applyBorder="1" applyAlignment="1">
      <alignment horizontal="right" vertical="center"/>
    </xf>
    <xf numFmtId="0" fontId="178" fillId="25" borderId="41" xfId="10" applyFont="1" applyFill="1" applyBorder="1" applyAlignment="1">
      <alignment horizontal="right" vertical="center"/>
    </xf>
    <xf numFmtId="0" fontId="177" fillId="25" borderId="42" xfId="10" applyFont="1" applyFill="1" applyBorder="1" applyAlignment="1">
      <alignment horizontal="center" vertical="center" wrapText="1"/>
    </xf>
    <xf numFmtId="3" fontId="184" fillId="25" borderId="40" xfId="2" applyNumberFormat="1" applyFont="1" applyFill="1" applyBorder="1" applyAlignment="1">
      <alignment vertical="center"/>
    </xf>
    <xf numFmtId="3" fontId="184" fillId="25" borderId="41" xfId="2" applyNumberFormat="1" applyFont="1" applyFill="1" applyBorder="1" applyAlignment="1">
      <alignment vertical="center"/>
    </xf>
    <xf numFmtId="0" fontId="181" fillId="17" borderId="73" xfId="10" applyFont="1" applyFill="1" applyBorder="1" applyAlignment="1">
      <alignment horizontal="left" vertical="center"/>
    </xf>
    <xf numFmtId="1" fontId="3" fillId="17" borderId="86" xfId="2" applyNumberFormat="1" applyFont="1" applyFill="1" applyBorder="1" applyAlignment="1">
      <alignment horizontal="left" vertical="center" wrapText="1"/>
    </xf>
    <xf numFmtId="1" fontId="176" fillId="15" borderId="87" xfId="2" applyNumberFormat="1" applyFont="1" applyFill="1" applyBorder="1" applyAlignment="1">
      <alignment horizontal="left" vertical="center" wrapText="1"/>
    </xf>
    <xf numFmtId="3" fontId="12" fillId="15" borderId="0" xfId="2" applyNumberFormat="1" applyFont="1" applyFill="1" applyBorder="1" applyAlignment="1">
      <alignment vertical="center"/>
    </xf>
    <xf numFmtId="3" fontId="12" fillId="15" borderId="2" xfId="2" applyNumberFormat="1" applyFont="1" applyFill="1" applyBorder="1" applyAlignment="1" applyProtection="1">
      <alignment vertical="center"/>
    </xf>
    <xf numFmtId="3" fontId="12" fillId="15" borderId="0" xfId="2" applyNumberFormat="1" applyFont="1" applyFill="1" applyBorder="1" applyAlignment="1" applyProtection="1">
      <alignment vertical="center"/>
    </xf>
    <xf numFmtId="181" fontId="6" fillId="15" borderId="31" xfId="10" quotePrefix="1" applyNumberFormat="1" applyFont="1" applyFill="1" applyBorder="1" applyAlignment="1">
      <alignment horizontal="right" vertical="center"/>
    </xf>
    <xf numFmtId="1" fontId="3" fillId="15" borderId="16" xfId="2" applyNumberFormat="1" applyFont="1" applyFill="1" applyBorder="1" applyAlignment="1">
      <alignment horizontal="left" vertical="center" wrapText="1"/>
    </xf>
    <xf numFmtId="0" fontId="8" fillId="15" borderId="16" xfId="10" applyFont="1" applyFill="1" applyBorder="1" applyAlignment="1">
      <alignment horizontal="left" vertical="center" wrapText="1"/>
    </xf>
    <xf numFmtId="3" fontId="12" fillId="15" borderId="16" xfId="2" applyNumberFormat="1" applyFont="1" applyFill="1" applyBorder="1" applyAlignment="1">
      <alignment vertical="center"/>
    </xf>
    <xf numFmtId="3" fontId="12" fillId="15" borderId="88" xfId="2" applyNumberFormat="1" applyFont="1" applyFill="1" applyBorder="1" applyAlignment="1" applyProtection="1">
      <alignment vertical="center"/>
    </xf>
    <xf numFmtId="3" fontId="12" fillId="15" borderId="16" xfId="2" applyNumberFormat="1" applyFont="1" applyFill="1" applyBorder="1" applyAlignment="1" applyProtection="1">
      <alignment vertical="center"/>
    </xf>
    <xf numFmtId="0" fontId="185" fillId="25" borderId="40" xfId="10" quotePrefix="1" applyFont="1" applyFill="1" applyBorder="1" applyAlignment="1" applyProtection="1">
      <alignment horizontal="right" vertical="center"/>
    </xf>
    <xf numFmtId="0" fontId="178" fillId="25" borderId="41" xfId="10" applyFont="1" applyFill="1" applyBorder="1" applyAlignment="1" applyProtection="1">
      <alignment horizontal="right" vertical="center"/>
    </xf>
    <xf numFmtId="0" fontId="177" fillId="25" borderId="42" xfId="10" applyFont="1" applyFill="1" applyBorder="1" applyAlignment="1" applyProtection="1">
      <alignment horizontal="center" vertical="center" wrapText="1"/>
    </xf>
    <xf numFmtId="3" fontId="177" fillId="25" borderId="80" xfId="2" applyNumberFormat="1" applyFont="1" applyFill="1" applyBorder="1" applyAlignment="1" applyProtection="1">
      <alignment vertical="center"/>
    </xf>
    <xf numFmtId="3" fontId="184" fillId="25" borderId="40" xfId="2" applyNumberFormat="1" applyFont="1" applyFill="1" applyBorder="1" applyAlignment="1" applyProtection="1">
      <alignment vertical="center"/>
    </xf>
    <xf numFmtId="3" fontId="184" fillId="25" borderId="41" xfId="2" applyNumberFormat="1" applyFont="1" applyFill="1" applyBorder="1" applyAlignment="1" applyProtection="1">
      <alignment vertical="center"/>
    </xf>
    <xf numFmtId="3" fontId="184" fillId="25" borderId="42" xfId="2" applyNumberFormat="1" applyFont="1" applyFill="1" applyBorder="1" applyAlignment="1" applyProtection="1">
      <alignment vertical="center"/>
    </xf>
    <xf numFmtId="0" fontId="3" fillId="25" borderId="0" xfId="2" applyFont="1" applyFill="1" applyAlignment="1" applyProtection="1">
      <alignment vertical="center"/>
    </xf>
    <xf numFmtId="0" fontId="3" fillId="25" borderId="0" xfId="2" applyFont="1" applyFill="1" applyAlignment="1" applyProtection="1">
      <alignment vertical="center" wrapText="1"/>
    </xf>
    <xf numFmtId="0" fontId="3" fillId="27" borderId="0" xfId="2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2" quotePrefix="1" applyFont="1" applyFill="1" applyBorder="1" applyAlignment="1" applyProtection="1">
      <alignment horizontal="center" vertical="center"/>
    </xf>
    <xf numFmtId="0" fontId="3" fillId="0" borderId="0" xfId="2" applyFont="1" applyAlignment="1" applyProtection="1">
      <alignment vertical="center" wrapText="1"/>
    </xf>
    <xf numFmtId="0" fontId="3" fillId="15" borderId="0" xfId="2" quotePrefix="1" applyFont="1" applyFill="1" applyBorder="1" applyAlignment="1" applyProtection="1">
      <alignment horizontal="center" vertical="center" wrapText="1"/>
    </xf>
    <xf numFmtId="0" fontId="11" fillId="28" borderId="89" xfId="2" quotePrefix="1" applyFont="1" applyFill="1" applyBorder="1" applyAlignment="1" applyProtection="1">
      <alignment horizontal="center" vertical="center" wrapText="1"/>
    </xf>
    <xf numFmtId="1" fontId="11" fillId="15" borderId="14" xfId="2" applyNumberFormat="1" applyFont="1" applyFill="1" applyBorder="1" applyAlignment="1" applyProtection="1">
      <alignment horizontal="center" vertical="center" wrapText="1"/>
    </xf>
    <xf numFmtId="1" fontId="11" fillId="15" borderId="83" xfId="2" applyNumberFormat="1" applyFont="1" applyFill="1" applyBorder="1" applyAlignment="1" applyProtection="1">
      <alignment horizontal="center" vertical="center" wrapText="1"/>
    </xf>
    <xf numFmtId="1" fontId="11" fillId="15" borderId="13" xfId="2" applyNumberFormat="1" applyFont="1" applyFill="1" applyBorder="1" applyAlignment="1" applyProtection="1">
      <alignment horizontal="center" vertical="center" wrapText="1"/>
    </xf>
    <xf numFmtId="0" fontId="65" fillId="28" borderId="10" xfId="2" applyFont="1" applyFill="1" applyBorder="1" applyAlignment="1" applyProtection="1">
      <alignment horizontal="center" vertical="center" wrapText="1"/>
    </xf>
    <xf numFmtId="0" fontId="3" fillId="15" borderId="0" xfId="2" quotePrefix="1" applyFont="1" applyFill="1" applyBorder="1" applyAlignment="1" applyProtection="1">
      <alignment horizontal="left" vertical="center"/>
    </xf>
    <xf numFmtId="0" fontId="3" fillId="15" borderId="0" xfId="2" applyFont="1" applyFill="1" applyBorder="1" applyAlignment="1" applyProtection="1">
      <alignment horizontal="center" vertical="center"/>
    </xf>
    <xf numFmtId="0" fontId="3" fillId="15" borderId="73" xfId="2" quotePrefix="1" applyFont="1" applyFill="1" applyBorder="1" applyAlignment="1" applyProtection="1">
      <alignment horizontal="left" vertical="center" wrapText="1"/>
    </xf>
    <xf numFmtId="3" fontId="58" fillId="15" borderId="90" xfId="2" quotePrefix="1" applyNumberFormat="1" applyFont="1" applyFill="1" applyBorder="1" applyAlignment="1">
      <alignment horizontal="center" vertical="center"/>
    </xf>
    <xf numFmtId="3" fontId="59" fillId="15" borderId="85" xfId="2" quotePrefix="1" applyNumberFormat="1" applyFont="1" applyFill="1" applyBorder="1" applyAlignment="1">
      <alignment horizontal="center" vertical="center"/>
    </xf>
    <xf numFmtId="3" fontId="59" fillId="15" borderId="84" xfId="2" quotePrefix="1" applyNumberFormat="1" applyFont="1" applyFill="1" applyBorder="1" applyAlignment="1" applyProtection="1">
      <alignment horizontal="center" vertical="center"/>
    </xf>
    <xf numFmtId="3" fontId="60" fillId="15" borderId="91" xfId="2" quotePrefix="1" applyNumberFormat="1" applyFont="1" applyFill="1" applyBorder="1" applyAlignment="1" applyProtection="1">
      <alignment horizontal="center" vertical="center"/>
    </xf>
    <xf numFmtId="3" fontId="44" fillId="15" borderId="85" xfId="2" quotePrefix="1" applyNumberFormat="1" applyFont="1" applyFill="1" applyBorder="1" applyAlignment="1" applyProtection="1">
      <alignment horizontal="center" vertical="center"/>
    </xf>
    <xf numFmtId="3" fontId="44" fillId="15" borderId="84" xfId="2" quotePrefix="1" applyNumberFormat="1" applyFont="1" applyFill="1" applyBorder="1" applyAlignment="1" applyProtection="1">
      <alignment horizontal="center" vertical="center"/>
    </xf>
    <xf numFmtId="3" fontId="44" fillId="15" borderId="91" xfId="2" quotePrefix="1" applyNumberFormat="1" applyFont="1" applyFill="1" applyBorder="1" applyAlignment="1" applyProtection="1">
      <alignment horizontal="center" vertical="center"/>
    </xf>
    <xf numFmtId="3" fontId="29" fillId="15" borderId="90" xfId="2" quotePrefix="1" applyNumberFormat="1" applyFont="1" applyFill="1" applyBorder="1" applyAlignment="1" applyProtection="1">
      <alignment horizontal="center" vertical="center"/>
    </xf>
    <xf numFmtId="178" fontId="3" fillId="15" borderId="0" xfId="2" quotePrefix="1" applyNumberFormat="1" applyFont="1" applyFill="1" applyBorder="1" applyAlignment="1" applyProtection="1">
      <alignment horizontal="center" vertical="center"/>
    </xf>
    <xf numFmtId="178" fontId="11" fillId="28" borderId="92" xfId="2" quotePrefix="1" applyNumberFormat="1" applyFont="1" applyFill="1" applyBorder="1" applyAlignment="1" applyProtection="1">
      <alignment horizontal="center" vertical="center" wrapText="1"/>
    </xf>
    <xf numFmtId="189" fontId="11" fillId="28" borderId="92" xfId="2" applyNumberFormat="1" applyFont="1" applyFill="1" applyBorder="1" applyAlignment="1" applyProtection="1">
      <alignment horizontal="right" vertical="center"/>
    </xf>
    <xf numFmtId="3" fontId="3" fillId="19" borderId="86" xfId="2" applyNumberFormat="1" applyFont="1" applyFill="1" applyBorder="1" applyAlignment="1">
      <alignment horizontal="right" vertical="center"/>
    </xf>
    <xf numFmtId="3" fontId="3" fillId="19" borderId="93" xfId="2" applyNumberFormat="1" applyFont="1" applyFill="1" applyBorder="1" applyAlignment="1">
      <alignment horizontal="right" vertical="center"/>
    </xf>
    <xf numFmtId="3" fontId="3" fillId="19" borderId="87" xfId="2" applyNumberFormat="1" applyFont="1" applyFill="1" applyBorder="1" applyAlignment="1">
      <alignment horizontal="right" vertical="center"/>
    </xf>
    <xf numFmtId="189" fontId="6" fillId="28" borderId="92" xfId="2" applyNumberFormat="1" applyFont="1" applyFill="1" applyBorder="1" applyAlignment="1" applyProtection="1">
      <alignment horizontal="right" vertical="center"/>
    </xf>
    <xf numFmtId="178" fontId="3" fillId="15" borderId="0" xfId="2" applyNumberFormat="1" applyFont="1" applyFill="1" applyBorder="1" applyAlignment="1" applyProtection="1">
      <alignment vertical="center"/>
    </xf>
    <xf numFmtId="178" fontId="11" fillId="28" borderId="80" xfId="2" quotePrefix="1" applyNumberFormat="1" applyFont="1" applyFill="1" applyBorder="1" applyAlignment="1" applyProtection="1">
      <alignment horizontal="center" vertical="center" wrapText="1"/>
    </xf>
    <xf numFmtId="189" fontId="11" fillId="28" borderId="80" xfId="2" applyNumberFormat="1" applyFont="1" applyFill="1" applyBorder="1" applyAlignment="1" applyProtection="1">
      <alignment horizontal="right" vertical="center"/>
    </xf>
    <xf numFmtId="189" fontId="3" fillId="19" borderId="40" xfId="2" applyNumberFormat="1" applyFont="1" applyFill="1" applyBorder="1" applyAlignment="1" applyProtection="1">
      <alignment horizontal="right" vertical="center"/>
    </xf>
    <xf numFmtId="189" fontId="3" fillId="19" borderId="41" xfId="2" applyNumberFormat="1" applyFont="1" applyFill="1" applyBorder="1" applyAlignment="1" applyProtection="1">
      <alignment horizontal="right" vertical="center"/>
    </xf>
    <xf numFmtId="189" fontId="3" fillId="19" borderId="42" xfId="2" applyNumberFormat="1" applyFont="1" applyFill="1" applyBorder="1" applyAlignment="1" applyProtection="1">
      <alignment horizontal="right" vertical="center"/>
    </xf>
    <xf numFmtId="189" fontId="6" fillId="28" borderId="80" xfId="2" applyNumberFormat="1" applyFont="1" applyFill="1" applyBorder="1" applyAlignment="1" applyProtection="1">
      <alignment horizontal="right" vertical="center"/>
    </xf>
    <xf numFmtId="0" fontId="186" fillId="15" borderId="94" xfId="6" applyFont="1" applyFill="1" applyBorder="1" applyProtection="1"/>
    <xf numFmtId="190" fontId="186" fillId="15" borderId="0" xfId="6" applyNumberFormat="1" applyFont="1" applyFill="1" applyBorder="1" applyProtection="1"/>
    <xf numFmtId="0" fontId="3" fillId="27" borderId="0" xfId="2" applyFont="1" applyFill="1" applyAlignment="1" applyProtection="1">
      <alignment vertical="center"/>
    </xf>
    <xf numFmtId="0" fontId="3" fillId="27" borderId="0" xfId="2" applyFont="1" applyFill="1" applyAlignment="1" applyProtection="1">
      <alignment vertical="center" wrapText="1"/>
    </xf>
    <xf numFmtId="0" fontId="187" fillId="29" borderId="95" xfId="2" quotePrefix="1" applyFont="1" applyFill="1" applyBorder="1" applyAlignment="1" applyProtection="1">
      <alignment vertical="center"/>
    </xf>
    <xf numFmtId="0" fontId="188" fillId="29" borderId="96" xfId="2" applyFont="1" applyFill="1" applyBorder="1" applyAlignment="1" applyProtection="1">
      <alignment horizontal="center" vertical="center"/>
    </xf>
    <xf numFmtId="0" fontId="187" fillId="29" borderId="97" xfId="2" quotePrefix="1" applyFont="1" applyFill="1" applyBorder="1" applyAlignment="1" applyProtection="1">
      <alignment horizontal="center" vertical="center" wrapText="1"/>
    </xf>
    <xf numFmtId="0" fontId="189" fillId="29" borderId="8" xfId="2" quotePrefix="1" applyFont="1" applyFill="1" applyBorder="1" applyAlignment="1" applyProtection="1">
      <alignment horizontal="center" vertical="center"/>
    </xf>
    <xf numFmtId="0" fontId="189" fillId="29" borderId="3" xfId="2" applyFont="1" applyFill="1" applyBorder="1" applyAlignment="1" applyProtection="1">
      <alignment horizontal="center" vertical="center"/>
    </xf>
    <xf numFmtId="0" fontId="6" fillId="15" borderId="88" xfId="10" applyFont="1" applyFill="1" applyBorder="1" applyAlignment="1" applyProtection="1">
      <alignment horizontal="center" vertical="center" wrapText="1"/>
    </xf>
    <xf numFmtId="1" fontId="187" fillId="15" borderId="14" xfId="2" applyNumberFormat="1" applyFont="1" applyFill="1" applyBorder="1" applyAlignment="1" applyProtection="1">
      <alignment horizontal="center" vertical="center" wrapText="1"/>
    </xf>
    <xf numFmtId="1" fontId="187" fillId="15" borderId="83" xfId="2" applyNumberFormat="1" applyFont="1" applyFill="1" applyBorder="1" applyAlignment="1" applyProtection="1">
      <alignment horizontal="center" vertical="center" wrapText="1"/>
    </xf>
    <xf numFmtId="1" fontId="187" fillId="15" borderId="13" xfId="2" applyNumberFormat="1" applyFont="1" applyFill="1" applyBorder="1" applyAlignment="1" applyProtection="1">
      <alignment horizontal="center" vertical="center" wrapText="1"/>
    </xf>
    <xf numFmtId="0" fontId="190" fillId="29" borderId="10" xfId="2" applyFont="1" applyFill="1" applyBorder="1" applyAlignment="1" applyProtection="1">
      <alignment horizontal="center" vertical="center" wrapText="1"/>
    </xf>
    <xf numFmtId="0" fontId="3" fillId="15" borderId="31" xfId="2" applyFont="1" applyFill="1" applyBorder="1" applyAlignment="1" applyProtection="1">
      <alignment horizontal="left" vertical="center"/>
    </xf>
    <xf numFmtId="0" fontId="3" fillId="15" borderId="4" xfId="2" applyFont="1" applyFill="1" applyBorder="1" applyAlignment="1" applyProtection="1">
      <alignment horizontal="left" vertical="center"/>
    </xf>
    <xf numFmtId="0" fontId="188" fillId="15" borderId="0" xfId="2" applyFont="1" applyFill="1" applyBorder="1" applyAlignment="1" applyProtection="1">
      <alignment horizontal="left" vertical="center" wrapText="1"/>
    </xf>
    <xf numFmtId="181" fontId="191" fillId="30" borderId="31" xfId="10" quotePrefix="1" applyNumberFormat="1" applyFont="1" applyFill="1" applyBorder="1" applyAlignment="1">
      <alignment horizontal="right" vertical="center"/>
    </xf>
    <xf numFmtId="3" fontId="187" fillId="30" borderId="52" xfId="2" applyNumberFormat="1" applyFont="1" applyFill="1" applyBorder="1" applyAlignment="1" applyProtection="1">
      <alignment vertical="center"/>
    </xf>
    <xf numFmtId="3" fontId="192" fillId="30" borderId="8" xfId="2" applyNumberFormat="1" applyFont="1" applyFill="1" applyBorder="1" applyAlignment="1">
      <alignment vertical="center"/>
    </xf>
    <xf numFmtId="3" fontId="192" fillId="30" borderId="3" xfId="2" applyNumberFormat="1" applyFont="1" applyFill="1" applyBorder="1" applyAlignment="1" applyProtection="1">
      <alignment vertical="center"/>
    </xf>
    <xf numFmtId="3" fontId="192" fillId="30" borderId="9" xfId="2" applyNumberFormat="1" applyFont="1" applyFill="1" applyBorder="1" applyAlignment="1" applyProtection="1">
      <alignment vertical="center"/>
    </xf>
    <xf numFmtId="178" fontId="3" fillId="15" borderId="17" xfId="10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vertical="center" wrapText="1"/>
    </xf>
    <xf numFmtId="188" fontId="162" fillId="31" borderId="21" xfId="2" applyNumberFormat="1" applyFont="1" applyFill="1" applyBorder="1" applyAlignment="1" applyProtection="1">
      <alignment horizontal="center" vertical="center"/>
    </xf>
    <xf numFmtId="188" fontId="162" fillId="31" borderId="25" xfId="2" applyNumberFormat="1" applyFont="1" applyFill="1" applyBorder="1" applyAlignment="1" applyProtection="1">
      <alignment horizontal="center" vertical="center"/>
    </xf>
    <xf numFmtId="188" fontId="162" fillId="31" borderId="35" xfId="2" applyNumberFormat="1" applyFont="1" applyFill="1" applyBorder="1" applyAlignment="1" applyProtection="1">
      <alignment horizontal="center" vertical="center"/>
    </xf>
    <xf numFmtId="3" fontId="192" fillId="30" borderId="8" xfId="2" applyNumberFormat="1" applyFont="1" applyFill="1" applyBorder="1" applyAlignment="1" applyProtection="1">
      <alignment vertical="center"/>
    </xf>
    <xf numFmtId="0" fontId="8" fillId="15" borderId="19" xfId="10" applyFont="1" applyFill="1" applyBorder="1" applyAlignment="1">
      <alignment vertical="center" wrapText="1"/>
    </xf>
    <xf numFmtId="181" fontId="9" fillId="15" borderId="98" xfId="10" quotePrefix="1" applyNumberFormat="1" applyFont="1" applyFill="1" applyBorder="1" applyAlignment="1">
      <alignment horizontal="right" vertical="center"/>
    </xf>
    <xf numFmtId="0" fontId="8" fillId="15" borderId="99" xfId="10" applyFont="1" applyFill="1" applyBorder="1" applyAlignment="1">
      <alignment vertical="center" wrapText="1"/>
    </xf>
    <xf numFmtId="3" fontId="12" fillId="15" borderId="98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vertical="center" wrapText="1"/>
    </xf>
    <xf numFmtId="3" fontId="192" fillId="30" borderId="100" xfId="2" applyNumberFormat="1" applyFont="1" applyFill="1" applyBorder="1" applyAlignment="1" applyProtection="1">
      <alignment vertical="center"/>
    </xf>
    <xf numFmtId="0" fontId="8" fillId="15" borderId="99" xfId="2" applyFont="1" applyFill="1" applyBorder="1" applyAlignment="1">
      <alignment vertical="center" wrapText="1"/>
    </xf>
    <xf numFmtId="3" fontId="12" fillId="15" borderId="101" xfId="2" applyNumberFormat="1" applyFont="1" applyFill="1" applyBorder="1" applyAlignment="1" applyProtection="1">
      <alignment horizontal="right" vertical="center"/>
      <protection locked="0"/>
    </xf>
    <xf numFmtId="0" fontId="8" fillId="15" borderId="38" xfId="2" applyFont="1" applyFill="1" applyBorder="1" applyAlignment="1">
      <alignment vertical="center" wrapText="1"/>
    </xf>
    <xf numFmtId="188" fontId="162" fillId="31" borderId="67" xfId="2" applyNumberFormat="1" applyFont="1" applyFill="1" applyBorder="1" applyAlignment="1" applyProtection="1">
      <alignment horizontal="center" vertical="center"/>
    </xf>
    <xf numFmtId="181" fontId="9" fillId="15" borderId="68" xfId="10" quotePrefix="1" applyNumberFormat="1" applyFont="1" applyFill="1" applyBorder="1" applyAlignment="1">
      <alignment horizontal="right" vertical="center"/>
    </xf>
    <xf numFmtId="0" fontId="8" fillId="15" borderId="69" xfId="2" applyFont="1" applyFill="1" applyBorder="1" applyAlignment="1">
      <alignment vertical="center" wrapText="1"/>
    </xf>
    <xf numFmtId="3" fontId="12" fillId="15" borderId="71" xfId="2" applyNumberFormat="1" applyFont="1" applyFill="1" applyBorder="1" applyAlignment="1" applyProtection="1">
      <alignment horizontal="right" vertical="center"/>
      <protection locked="0"/>
    </xf>
    <xf numFmtId="3" fontId="12" fillId="15" borderId="68" xfId="2" applyNumberFormat="1" applyFont="1" applyFill="1" applyBorder="1" applyAlignment="1" applyProtection="1">
      <alignment horizontal="right" vertical="center"/>
      <protection locked="0"/>
    </xf>
    <xf numFmtId="188" fontId="162" fillId="31" borderId="72" xfId="2" applyNumberFormat="1" applyFont="1" applyFill="1" applyBorder="1" applyAlignment="1" applyProtection="1">
      <alignment horizontal="center" vertical="center"/>
    </xf>
    <xf numFmtId="0" fontId="8" fillId="15" borderId="99" xfId="10" applyFont="1" applyFill="1" applyBorder="1" applyAlignment="1">
      <alignment horizontal="left" vertical="center" wrapText="1"/>
    </xf>
    <xf numFmtId="0" fontId="8" fillId="15" borderId="23" xfId="10" applyFont="1" applyFill="1" applyBorder="1" applyAlignment="1">
      <alignment horizontal="left" vertical="center" wrapText="1"/>
    </xf>
    <xf numFmtId="3" fontId="187" fillId="30" borderId="52" xfId="2" applyNumberFormat="1" applyFont="1" applyFill="1" applyBorder="1" applyAlignment="1" applyProtection="1">
      <alignment horizontal="right" vertical="center"/>
    </xf>
    <xf numFmtId="3" fontId="192" fillId="30" borderId="8" xfId="2" applyNumberFormat="1" applyFont="1" applyFill="1" applyBorder="1" applyAlignment="1" applyProtection="1">
      <alignment horizontal="right" vertical="center"/>
    </xf>
    <xf numFmtId="3" fontId="192" fillId="30" borderId="3" xfId="2" applyNumberFormat="1" applyFont="1" applyFill="1" applyBorder="1" applyAlignment="1" applyProtection="1">
      <alignment horizontal="right" vertical="center"/>
    </xf>
    <xf numFmtId="181" fontId="21" fillId="15" borderId="98" xfId="10" quotePrefix="1" applyNumberFormat="1" applyFont="1" applyFill="1" applyBorder="1" applyAlignment="1">
      <alignment horizontal="right"/>
    </xf>
    <xf numFmtId="0" fontId="22" fillId="15" borderId="99" xfId="10" applyFont="1" applyFill="1" applyBorder="1"/>
    <xf numFmtId="181" fontId="21" fillId="15" borderId="27" xfId="10" quotePrefix="1" applyNumberFormat="1" applyFont="1" applyFill="1" applyBorder="1" applyAlignment="1">
      <alignment horizontal="right"/>
    </xf>
    <xf numFmtId="0" fontId="22" fillId="15" borderId="38" xfId="10" applyFont="1" applyFill="1" applyBorder="1"/>
    <xf numFmtId="0" fontId="3" fillId="15" borderId="99" xfId="10" applyFont="1" applyFill="1" applyBorder="1" applyAlignment="1">
      <alignment horizontal="left" vertical="center" wrapText="1"/>
    </xf>
    <xf numFmtId="0" fontId="3" fillId="15" borderId="69" xfId="10" applyFont="1" applyFill="1" applyBorder="1" applyAlignment="1">
      <alignment horizontal="left" vertical="center" wrapText="1"/>
    </xf>
    <xf numFmtId="0" fontId="8" fillId="15" borderId="64" xfId="10" applyFont="1" applyFill="1" applyBorder="1" applyAlignment="1">
      <alignment horizontal="left" vertical="center" wrapText="1"/>
    </xf>
    <xf numFmtId="0" fontId="8" fillId="15" borderId="59" xfId="10" applyFont="1" applyFill="1" applyBorder="1" applyAlignment="1">
      <alignment horizontal="left" vertical="center" wrapText="1"/>
    </xf>
    <xf numFmtId="3" fontId="192" fillId="30" borderId="8" xfId="2" applyNumberFormat="1" applyFont="1" applyFill="1" applyBorder="1" applyAlignment="1" applyProtection="1">
      <alignment horizontal="right" vertical="center"/>
      <protection locked="0"/>
    </xf>
    <xf numFmtId="3" fontId="192" fillId="30" borderId="3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horizontal="left" vertical="center" wrapText="1"/>
    </xf>
    <xf numFmtId="0" fontId="3" fillId="15" borderId="50" xfId="10" applyFont="1" applyFill="1" applyBorder="1" applyAlignment="1">
      <alignment horizontal="left" vertical="center" wrapText="1"/>
    </xf>
    <xf numFmtId="0" fontId="3" fillId="15" borderId="0" xfId="10" applyFont="1" applyFill="1" applyBorder="1" applyAlignment="1">
      <alignment horizontal="left" vertical="center" wrapText="1"/>
    </xf>
    <xf numFmtId="181" fontId="191" fillId="31" borderId="31" xfId="10" quotePrefix="1" applyNumberFormat="1" applyFont="1" applyFill="1" applyBorder="1" applyAlignment="1">
      <alignment horizontal="right" vertical="center"/>
    </xf>
    <xf numFmtId="0" fontId="3" fillId="15" borderId="102" xfId="10" applyFont="1" applyFill="1" applyBorder="1" applyAlignment="1">
      <alignment horizontal="left" vertical="center" wrapText="1"/>
    </xf>
    <xf numFmtId="181" fontId="191" fillId="30" borderId="11" xfId="10" quotePrefix="1" applyNumberFormat="1" applyFont="1" applyFill="1" applyBorder="1" applyAlignment="1">
      <alignment horizontal="right" vertical="center"/>
    </xf>
    <xf numFmtId="3" fontId="187" fillId="30" borderId="10" xfId="2" applyNumberFormat="1" applyFont="1" applyFill="1" applyBorder="1" applyAlignment="1" applyProtection="1">
      <alignment vertical="center"/>
    </xf>
    <xf numFmtId="3" fontId="192" fillId="30" borderId="14" xfId="2" applyNumberFormat="1" applyFont="1" applyFill="1" applyBorder="1" applyAlignment="1" applyProtection="1">
      <alignment vertical="center"/>
    </xf>
    <xf numFmtId="3" fontId="192" fillId="30" borderId="15" xfId="2" applyNumberFormat="1" applyFont="1" applyFill="1" applyBorder="1" applyAlignment="1" applyProtection="1">
      <alignment vertical="center"/>
    </xf>
    <xf numFmtId="0" fontId="8" fillId="15" borderId="103" xfId="10" applyFont="1" applyFill="1" applyBorder="1" applyAlignment="1">
      <alignment horizontal="left" vertical="center" wrapText="1"/>
    </xf>
    <xf numFmtId="181" fontId="9" fillId="15" borderId="58" xfId="10" quotePrefix="1" applyNumberFormat="1" applyFont="1" applyFill="1" applyBorder="1" applyAlignment="1">
      <alignment horizontal="right"/>
    </xf>
    <xf numFmtId="0" fontId="3" fillId="15" borderId="59" xfId="10" applyFont="1" applyFill="1" applyBorder="1" applyAlignment="1">
      <alignment horizontal="left" wrapText="1"/>
    </xf>
    <xf numFmtId="181" fontId="9" fillId="15" borderId="63" xfId="10" quotePrefix="1" applyNumberFormat="1" applyFont="1" applyFill="1" applyBorder="1" applyAlignment="1">
      <alignment horizontal="right"/>
    </xf>
    <xf numFmtId="0" fontId="3" fillId="15" borderId="64" xfId="10" applyFont="1" applyFill="1" applyBorder="1" applyAlignment="1">
      <alignment horizontal="left" wrapText="1"/>
    </xf>
    <xf numFmtId="0" fontId="13" fillId="15" borderId="59" xfId="10" applyFont="1" applyFill="1" applyBorder="1" applyAlignment="1">
      <alignment horizontal="left" vertical="center" wrapText="1"/>
    </xf>
    <xf numFmtId="0" fontId="13" fillId="15" borderId="23" xfId="10" applyFont="1" applyFill="1" applyBorder="1" applyAlignment="1">
      <alignment horizontal="left" vertical="center" wrapText="1"/>
    </xf>
    <xf numFmtId="0" fontId="13" fillId="15" borderId="64" xfId="10" applyFont="1" applyFill="1" applyBorder="1" applyAlignment="1">
      <alignment horizontal="left" vertical="center" wrapText="1"/>
    </xf>
    <xf numFmtId="3" fontId="12" fillId="15" borderId="56" xfId="2" applyNumberFormat="1" applyFont="1" applyFill="1" applyBorder="1" applyAlignment="1" applyProtection="1">
      <alignment horizontal="right" vertical="center"/>
      <protection locked="0"/>
    </xf>
    <xf numFmtId="3" fontId="12" fillId="15" borderId="1" xfId="2" applyNumberFormat="1" applyFont="1" applyFill="1" applyBorder="1" applyAlignment="1" applyProtection="1">
      <alignment horizontal="right" vertical="center"/>
      <protection locked="0"/>
    </xf>
    <xf numFmtId="0" fontId="14" fillId="15" borderId="59" xfId="10" applyFont="1" applyFill="1" applyBorder="1" applyAlignment="1">
      <alignment horizontal="left" vertical="center" wrapText="1"/>
    </xf>
    <xf numFmtId="0" fontId="14" fillId="15" borderId="64" xfId="10" applyFont="1" applyFill="1" applyBorder="1" applyAlignment="1">
      <alignment horizontal="left" vertical="center" wrapText="1"/>
    </xf>
    <xf numFmtId="0" fontId="13" fillId="15" borderId="32" xfId="10" applyFont="1" applyFill="1" applyBorder="1" applyAlignment="1">
      <alignment horizontal="left" vertical="center" wrapText="1"/>
    </xf>
    <xf numFmtId="0" fontId="12" fillId="15" borderId="17" xfId="10" quotePrefix="1" applyFont="1" applyFill="1" applyBorder="1" applyAlignment="1">
      <alignment horizontal="right" vertical="center"/>
    </xf>
    <xf numFmtId="181" fontId="14" fillId="15" borderId="58" xfId="10" quotePrefix="1" applyNumberFormat="1" applyFont="1" applyFill="1" applyBorder="1" applyAlignment="1">
      <alignment horizontal="right" vertical="center"/>
    </xf>
    <xf numFmtId="0" fontId="14" fillId="15" borderId="23" xfId="10" applyFont="1" applyFill="1" applyBorder="1" applyAlignment="1">
      <alignment horizontal="left" vertical="center" wrapText="1"/>
    </xf>
    <xf numFmtId="0" fontId="14" fillId="15" borderId="0" xfId="10" applyFont="1" applyFill="1" applyBorder="1" applyAlignment="1">
      <alignment horizontal="left" vertical="center" wrapText="1"/>
    </xf>
    <xf numFmtId="0" fontId="14" fillId="15" borderId="19" xfId="10" applyFont="1" applyFill="1" applyBorder="1" applyAlignment="1">
      <alignment horizontal="left" wrapText="1"/>
    </xf>
    <xf numFmtId="0" fontId="14" fillId="15" borderId="64" xfId="10" applyFont="1" applyFill="1" applyBorder="1" applyAlignment="1">
      <alignment horizontal="left" wrapText="1"/>
    </xf>
    <xf numFmtId="0" fontId="14" fillId="15" borderId="59" xfId="10" applyFont="1" applyFill="1" applyBorder="1" applyAlignment="1">
      <alignment horizontal="left" wrapText="1"/>
    </xf>
    <xf numFmtId="0" fontId="14" fillId="15" borderId="32" xfId="10" applyFont="1" applyFill="1" applyBorder="1" applyAlignment="1">
      <alignment horizontal="left" wrapText="1"/>
    </xf>
    <xf numFmtId="188" fontId="154" fillId="21" borderId="53" xfId="2" applyNumberFormat="1" applyFont="1" applyFill="1" applyBorder="1" applyAlignment="1" applyProtection="1">
      <alignment horizontal="center" vertical="center"/>
    </xf>
    <xf numFmtId="188" fontId="154" fillId="21" borderId="55" xfId="2" applyNumberFormat="1" applyFont="1" applyFill="1" applyBorder="1" applyAlignment="1" applyProtection="1">
      <alignment horizontal="center" vertical="center"/>
    </xf>
    <xf numFmtId="188" fontId="154" fillId="21" borderId="57" xfId="2" applyNumberFormat="1" applyFont="1" applyFill="1" applyBorder="1" applyAlignment="1" applyProtection="1">
      <alignment horizontal="center" vertical="center"/>
    </xf>
    <xf numFmtId="178" fontId="6" fillId="15" borderId="17" xfId="10" applyNumberFormat="1" applyFont="1" applyFill="1" applyBorder="1" applyAlignment="1">
      <alignment horizontal="right" vertical="center"/>
    </xf>
    <xf numFmtId="181" fontId="9" fillId="15" borderId="75" xfId="10" quotePrefix="1" applyNumberFormat="1" applyFont="1" applyFill="1" applyBorder="1" applyAlignment="1">
      <alignment horizontal="right" vertical="center"/>
    </xf>
    <xf numFmtId="0" fontId="3" fillId="15" borderId="76" xfId="10" applyFont="1" applyFill="1" applyBorder="1" applyAlignment="1">
      <alignment horizontal="left" vertical="center" wrapText="1"/>
    </xf>
    <xf numFmtId="188" fontId="162" fillId="21" borderId="78" xfId="2" applyNumberFormat="1" applyFont="1" applyFill="1" applyBorder="1" applyAlignment="1" applyProtection="1">
      <alignment horizontal="center" vertical="center"/>
    </xf>
    <xf numFmtId="188" fontId="162" fillId="21" borderId="75" xfId="2" applyNumberFormat="1" applyFont="1" applyFill="1" applyBorder="1" applyAlignment="1" applyProtection="1">
      <alignment horizontal="center" vertical="center"/>
    </xf>
    <xf numFmtId="188" fontId="162" fillId="31" borderId="79" xfId="2" applyNumberFormat="1" applyFont="1" applyFill="1" applyBorder="1" applyAlignment="1" applyProtection="1">
      <alignment horizontal="center" vertical="center"/>
    </xf>
    <xf numFmtId="188" fontId="162" fillId="31" borderId="30" xfId="2" applyNumberFormat="1" applyFont="1" applyFill="1" applyBorder="1" applyAlignment="1" applyProtection="1">
      <alignment horizontal="center" vertical="center"/>
    </xf>
    <xf numFmtId="178" fontId="193" fillId="29" borderId="104" xfId="10" applyNumberFormat="1" applyFont="1" applyFill="1" applyBorder="1" applyAlignment="1">
      <alignment horizontal="right" vertical="center"/>
    </xf>
    <xf numFmtId="181" fontId="194" fillId="29" borderId="41" xfId="10" quotePrefix="1" applyNumberFormat="1" applyFont="1" applyFill="1" applyBorder="1" applyAlignment="1">
      <alignment horizontal="right" vertical="center"/>
    </xf>
    <xf numFmtId="0" fontId="187" fillId="29" borderId="105" xfId="10" applyFont="1" applyFill="1" applyBorder="1" applyAlignment="1">
      <alignment horizontal="center" vertical="center" wrapText="1"/>
    </xf>
    <xf numFmtId="3" fontId="191" fillId="29" borderId="80" xfId="2" applyNumberFormat="1" applyFont="1" applyFill="1" applyBorder="1" applyAlignment="1" applyProtection="1">
      <alignment vertical="center"/>
    </xf>
    <xf numFmtId="3" fontId="188" fillId="29" borderId="40" xfId="2" applyNumberFormat="1" applyFont="1" applyFill="1" applyBorder="1" applyAlignment="1">
      <alignment vertical="center"/>
    </xf>
    <xf numFmtId="3" fontId="188" fillId="29" borderId="106" xfId="2" applyNumberFormat="1" applyFont="1" applyFill="1" applyBorder="1" applyAlignment="1">
      <alignment vertical="center"/>
    </xf>
    <xf numFmtId="3" fontId="188" fillId="29" borderId="42" xfId="2" applyNumberFormat="1" applyFont="1" applyFill="1" applyBorder="1" applyAlignment="1">
      <alignment vertical="center"/>
    </xf>
    <xf numFmtId="3" fontId="3" fillId="10" borderId="42" xfId="2" applyNumberFormat="1" applyFont="1" applyFill="1" applyBorder="1" applyAlignment="1" applyProtection="1">
      <alignment vertical="center"/>
    </xf>
    <xf numFmtId="190" fontId="186" fillId="15" borderId="94" xfId="6" applyNumberFormat="1" applyFont="1" applyFill="1" applyBorder="1" applyProtection="1"/>
    <xf numFmtId="190" fontId="195" fillId="15" borderId="94" xfId="6" applyNumberFormat="1" applyFont="1" applyFill="1" applyBorder="1" applyAlignment="1" applyProtection="1">
      <alignment horizontal="center"/>
    </xf>
    <xf numFmtId="0" fontId="3" fillId="15" borderId="0" xfId="2" applyFont="1" applyFill="1" applyBorder="1" applyAlignment="1" applyProtection="1">
      <alignment horizontal="right" vertical="center"/>
    </xf>
    <xf numFmtId="3" fontId="196" fillId="17" borderId="3" xfId="2" applyNumberFormat="1" applyFont="1" applyFill="1" applyBorder="1" applyAlignment="1" applyProtection="1">
      <alignment horizontal="center" vertical="center"/>
      <protection locked="0"/>
    </xf>
    <xf numFmtId="0" fontId="3" fillId="15" borderId="107" xfId="2" applyFont="1" applyFill="1" applyBorder="1" applyAlignment="1" applyProtection="1">
      <alignment vertical="center"/>
    </xf>
    <xf numFmtId="0" fontId="14" fillId="15" borderId="0" xfId="2" applyFont="1" applyFill="1" applyBorder="1" applyAlignment="1" applyProtection="1">
      <alignment vertical="center"/>
    </xf>
    <xf numFmtId="0" fontId="3" fillId="15" borderId="12" xfId="2" applyFont="1" applyFill="1" applyBorder="1" applyAlignment="1" applyProtection="1">
      <alignment horizontal="center" vertical="center"/>
    </xf>
    <xf numFmtId="0" fontId="197" fillId="15" borderId="12" xfId="2" applyFont="1" applyFill="1" applyBorder="1" applyAlignment="1" applyProtection="1">
      <alignment vertical="center"/>
    </xf>
    <xf numFmtId="0" fontId="14" fillId="15" borderId="81" xfId="2" applyFont="1" applyFill="1" applyBorder="1" applyAlignment="1" applyProtection="1">
      <alignment horizontal="right" vertical="center"/>
    </xf>
    <xf numFmtId="0" fontId="198" fillId="24" borderId="3" xfId="2" applyFont="1" applyFill="1" applyBorder="1" applyAlignment="1" applyProtection="1">
      <alignment horizontal="center" vertical="center"/>
      <protection locked="0"/>
    </xf>
    <xf numFmtId="3" fontId="198" fillId="24" borderId="3" xfId="2" applyNumberFormat="1" applyFont="1" applyFill="1" applyBorder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right" vertical="center"/>
    </xf>
    <xf numFmtId="0" fontId="197" fillId="15" borderId="0" xfId="2" applyFont="1" applyFill="1" applyAlignment="1">
      <alignment vertical="center"/>
    </xf>
    <xf numFmtId="0" fontId="197" fillId="15" borderId="0" xfId="2" applyFont="1" applyFill="1" applyAlignment="1">
      <alignment vertical="center" wrapText="1"/>
    </xf>
    <xf numFmtId="0" fontId="3" fillId="16" borderId="0" xfId="2" applyFont="1" applyFill="1" applyAlignment="1">
      <alignment vertical="center"/>
    </xf>
    <xf numFmtId="0" fontId="3" fillId="16" borderId="0" xfId="2" applyFont="1" applyFill="1" applyAlignment="1">
      <alignment vertical="center" wrapText="1"/>
    </xf>
    <xf numFmtId="0" fontId="3" fillId="18" borderId="0" xfId="2" applyFont="1" applyFill="1" applyAlignment="1">
      <alignment vertical="center" wrapText="1"/>
    </xf>
    <xf numFmtId="0" fontId="171" fillId="24" borderId="16" xfId="2" applyFont="1" applyFill="1" applyBorder="1" applyAlignment="1" applyProtection="1">
      <alignment vertical="center" wrapText="1"/>
    </xf>
    <xf numFmtId="3" fontId="3" fillId="0" borderId="0" xfId="2" applyNumberFormat="1" applyFont="1" applyFill="1" applyAlignment="1" applyProtection="1">
      <alignment horizontal="right" vertical="center"/>
      <protection locked="0"/>
    </xf>
    <xf numFmtId="0" fontId="11" fillId="15" borderId="0" xfId="2" applyFont="1" applyFill="1" applyAlignment="1">
      <alignment horizontal="right" vertical="center" wrapText="1"/>
    </xf>
    <xf numFmtId="0" fontId="86" fillId="15" borderId="0" xfId="0" applyFont="1" applyFill="1" applyProtection="1"/>
    <xf numFmtId="0" fontId="57" fillId="15" borderId="0" xfId="0" quotePrefix="1" applyFont="1" applyFill="1" applyAlignment="1" applyProtection="1">
      <alignment horizontal="left"/>
    </xf>
    <xf numFmtId="0" fontId="87" fillId="15" borderId="0" xfId="0" applyFont="1" applyFill="1" applyProtection="1"/>
    <xf numFmtId="0" fontId="58" fillId="15" borderId="0" xfId="0" applyFont="1" applyFill="1" applyAlignment="1" applyProtection="1">
      <alignment horizontal="left"/>
    </xf>
    <xf numFmtId="0" fontId="87" fillId="0" borderId="0" xfId="0" applyFont="1" applyProtection="1"/>
    <xf numFmtId="0" fontId="86" fillId="0" borderId="0" xfId="0" applyFont="1" applyProtection="1"/>
    <xf numFmtId="0" fontId="86" fillId="32" borderId="0" xfId="0" applyFont="1" applyFill="1" applyBorder="1" applyProtection="1"/>
    <xf numFmtId="0" fontId="87" fillId="32" borderId="0" xfId="0" applyFont="1" applyFill="1" applyBorder="1" applyProtection="1"/>
    <xf numFmtId="0" fontId="57" fillId="15" borderId="0" xfId="0" applyFont="1" applyFill="1" applyAlignment="1" applyProtection="1">
      <alignment horizontal="left"/>
    </xf>
    <xf numFmtId="0" fontId="88" fillId="15" borderId="0" xfId="0" applyFont="1" applyFill="1" applyAlignment="1" applyProtection="1">
      <alignment horizontal="left"/>
    </xf>
    <xf numFmtId="0" fontId="87" fillId="15" borderId="0" xfId="0" quotePrefix="1" applyFont="1" applyFill="1" applyAlignment="1" applyProtection="1">
      <alignment horizontal="left"/>
    </xf>
    <xf numFmtId="0" fontId="89" fillId="15" borderId="0" xfId="0" quotePrefix="1" applyFont="1" applyFill="1" applyBorder="1" applyAlignment="1" applyProtection="1">
      <alignment horizontal="left"/>
    </xf>
    <xf numFmtId="0" fontId="58" fillId="28" borderId="106" xfId="0" quotePrefix="1" applyFont="1" applyFill="1" applyBorder="1" applyAlignment="1" applyProtection="1">
      <alignment horizontal="left"/>
    </xf>
    <xf numFmtId="0" fontId="89" fillId="28" borderId="108" xfId="0" quotePrefix="1" applyFont="1" applyFill="1" applyBorder="1" applyAlignment="1" applyProtection="1">
      <alignment horizontal="left"/>
    </xf>
    <xf numFmtId="0" fontId="87" fillId="28" borderId="108" xfId="0" applyFont="1" applyFill="1" applyBorder="1" applyProtection="1"/>
    <xf numFmtId="0" fontId="87" fillId="15" borderId="0" xfId="0" applyFont="1" applyFill="1" applyBorder="1" applyProtection="1"/>
    <xf numFmtId="0" fontId="87" fillId="0" borderId="0" xfId="0" applyFont="1" applyBorder="1" applyProtection="1"/>
    <xf numFmtId="0" fontId="58" fillId="15" borderId="0" xfId="0" applyFont="1" applyFill="1" applyProtection="1"/>
    <xf numFmtId="0" fontId="34" fillId="24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/>
    </xf>
    <xf numFmtId="179" fontId="155" fillId="33" borderId="3" xfId="2" applyNumberFormat="1" applyFont="1" applyFill="1" applyBorder="1" applyAlignment="1" applyProtection="1">
      <alignment horizontal="center" vertical="center"/>
    </xf>
    <xf numFmtId="0" fontId="3" fillId="15" borderId="0" xfId="2" applyFont="1" applyFill="1" applyAlignment="1" applyProtection="1">
      <alignment horizontal="right" vertical="center"/>
    </xf>
    <xf numFmtId="187" fontId="11" fillId="24" borderId="3" xfId="2" applyNumberFormat="1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center"/>
    </xf>
    <xf numFmtId="0" fontId="34" fillId="32" borderId="0" xfId="0" applyFont="1" applyFill="1" applyBorder="1" applyProtection="1"/>
    <xf numFmtId="0" fontId="34" fillId="15" borderId="0" xfId="0" applyFont="1" applyFill="1" applyAlignment="1" applyProtection="1">
      <alignment horizontal="center" vertical="center"/>
    </xf>
    <xf numFmtId="0" fontId="87" fillId="15" borderId="0" xfId="0" applyFont="1" applyFill="1" applyAlignment="1" applyProtection="1">
      <alignment horizontal="right"/>
    </xf>
    <xf numFmtId="0" fontId="88" fillId="19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 vertical="center"/>
    </xf>
    <xf numFmtId="0" fontId="199" fillId="15" borderId="0" xfId="0" applyFont="1" applyFill="1" applyBorder="1" applyAlignment="1" applyProtection="1">
      <alignment horizontal="right"/>
    </xf>
    <xf numFmtId="0" fontId="34" fillId="15" borderId="0" xfId="0" applyFont="1" applyFill="1" applyBorder="1" applyProtection="1"/>
    <xf numFmtId="0" fontId="200" fillId="17" borderId="3" xfId="2" applyFont="1" applyFill="1" applyBorder="1" applyAlignment="1" applyProtection="1">
      <alignment horizontal="center" vertical="center"/>
    </xf>
    <xf numFmtId="0" fontId="57" fillId="15" borderId="0" xfId="0" applyFont="1" applyFill="1" applyBorder="1" applyProtection="1"/>
    <xf numFmtId="0" fontId="34" fillId="0" borderId="47" xfId="0" applyFont="1" applyBorder="1" applyProtection="1"/>
    <xf numFmtId="0" fontId="86" fillId="15" borderId="0" xfId="0" applyFont="1" applyFill="1" applyBorder="1" applyProtection="1"/>
    <xf numFmtId="0" fontId="34" fillId="15" borderId="47" xfId="0" applyFont="1" applyFill="1" applyBorder="1" applyProtection="1"/>
    <xf numFmtId="0" fontId="57" fillId="15" borderId="47" xfId="0" applyFont="1" applyFill="1" applyBorder="1" applyProtection="1"/>
    <xf numFmtId="178" fontId="57" fillId="15" borderId="0" xfId="0" applyNumberFormat="1" applyFont="1" applyFill="1" applyBorder="1" applyProtection="1"/>
    <xf numFmtId="178" fontId="57" fillId="15" borderId="0" xfId="0" applyNumberFormat="1" applyFont="1" applyFill="1" applyBorder="1" applyAlignment="1" applyProtection="1">
      <alignment horizontal="left"/>
    </xf>
    <xf numFmtId="0" fontId="34" fillId="15" borderId="0" xfId="0" applyFont="1" applyFill="1" applyProtection="1"/>
    <xf numFmtId="0" fontId="57" fillId="15" borderId="73" xfId="0" quotePrefix="1" applyFont="1" applyFill="1" applyBorder="1" applyAlignment="1" applyProtection="1">
      <alignment horizontal="center"/>
    </xf>
    <xf numFmtId="0" fontId="57" fillId="15" borderId="17" xfId="0" quotePrefix="1" applyFont="1" applyFill="1" applyBorder="1" applyAlignment="1" applyProtection="1">
      <alignment horizontal="center"/>
    </xf>
    <xf numFmtId="0" fontId="91" fillId="19" borderId="5" xfId="0" applyFont="1" applyFill="1" applyBorder="1" applyAlignment="1" applyProtection="1">
      <alignment horizontal="left" vertical="center"/>
    </xf>
    <xf numFmtId="0" fontId="91" fillId="19" borderId="6" xfId="2" applyFont="1" applyFill="1" applyBorder="1" applyAlignment="1" applyProtection="1">
      <alignment horizontal="left" vertical="center"/>
    </xf>
    <xf numFmtId="0" fontId="91" fillId="19" borderId="6" xfId="0" applyFont="1" applyFill="1" applyBorder="1" applyAlignment="1" applyProtection="1">
      <alignment horizontal="left" vertical="center"/>
    </xf>
    <xf numFmtId="178" fontId="57" fillId="15" borderId="17" xfId="0" applyNumberFormat="1" applyFont="1" applyFill="1" applyBorder="1" applyAlignment="1" applyProtection="1">
      <alignment horizontal="center" vertical="center" wrapText="1"/>
    </xf>
    <xf numFmtId="0" fontId="88" fillId="19" borderId="109" xfId="2" applyFont="1" applyFill="1" applyBorder="1" applyAlignment="1" applyProtection="1">
      <alignment horizontal="center" vertical="center"/>
    </xf>
    <xf numFmtId="0" fontId="34" fillId="0" borderId="0" xfId="0" applyFont="1" applyProtection="1"/>
    <xf numFmtId="0" fontId="58" fillId="15" borderId="10" xfId="0" quotePrefix="1" applyFont="1" applyFill="1" applyBorder="1" applyAlignment="1" applyProtection="1">
      <alignment horizontal="center" vertical="top"/>
    </xf>
    <xf numFmtId="0" fontId="57" fillId="15" borderId="10" xfId="0" quotePrefix="1" applyFont="1" applyFill="1" applyBorder="1" applyAlignment="1" applyProtection="1">
      <alignment horizontal="center"/>
    </xf>
    <xf numFmtId="0" fontId="91" fillId="17" borderId="4" xfId="0" applyFont="1" applyFill="1" applyBorder="1" applyAlignment="1" applyProtection="1">
      <alignment horizontal="center" vertical="center" wrapText="1"/>
    </xf>
    <xf numFmtId="0" fontId="91" fillId="17" borderId="3" xfId="0" applyFont="1" applyFill="1" applyBorder="1" applyAlignment="1" applyProtection="1">
      <alignment horizontal="center" vertical="center" wrapText="1"/>
    </xf>
    <xf numFmtId="0" fontId="57" fillId="15" borderId="17" xfId="0" applyFont="1" applyFill="1" applyBorder="1" applyAlignment="1" applyProtection="1">
      <alignment horizontal="center"/>
    </xf>
    <xf numFmtId="0" fontId="88" fillId="17" borderId="3" xfId="0" applyFont="1" applyFill="1" applyBorder="1" applyAlignment="1" applyProtection="1">
      <alignment horizontal="left" vertical="center" wrapText="1"/>
    </xf>
    <xf numFmtId="0" fontId="34" fillId="15" borderId="73" xfId="0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center"/>
    </xf>
    <xf numFmtId="0" fontId="57" fillId="15" borderId="85" xfId="0" applyFont="1" applyFill="1" applyBorder="1" applyAlignment="1" applyProtection="1">
      <alignment horizontal="center"/>
    </xf>
    <xf numFmtId="0" fontId="57" fillId="15" borderId="84" xfId="0" applyFont="1" applyFill="1" applyBorder="1" applyAlignment="1" applyProtection="1">
      <alignment horizontal="center"/>
    </xf>
    <xf numFmtId="0" fontId="88" fillId="15" borderId="15" xfId="0" applyFont="1" applyFill="1" applyBorder="1" applyAlignment="1" applyProtection="1">
      <alignment horizontal="left"/>
    </xf>
    <xf numFmtId="0" fontId="34" fillId="15" borderId="52" xfId="0" applyFont="1" applyFill="1" applyBorder="1" applyAlignment="1" applyProtection="1">
      <alignment horizontal="center"/>
    </xf>
    <xf numFmtId="0" fontId="34" fillId="15" borderId="52" xfId="0" applyFont="1" applyFill="1" applyBorder="1" applyProtection="1"/>
    <xf numFmtId="0" fontId="57" fillId="15" borderId="52" xfId="0" quotePrefix="1" applyFont="1" applyFill="1" applyBorder="1" applyAlignment="1" applyProtection="1">
      <alignment horizontal="center"/>
    </xf>
    <xf numFmtId="0" fontId="91" fillId="15" borderId="8" xfId="0" quotePrefix="1" applyFont="1" applyFill="1" applyBorder="1" applyAlignment="1" applyProtection="1">
      <alignment horizontal="center"/>
    </xf>
    <xf numFmtId="0" fontId="91" fillId="15" borderId="3" xfId="0" quotePrefix="1" applyFont="1" applyFill="1" applyBorder="1" applyAlignment="1" applyProtection="1">
      <alignment horizontal="center"/>
    </xf>
    <xf numFmtId="0" fontId="86" fillId="15" borderId="17" xfId="0" applyFont="1" applyFill="1" applyBorder="1" applyProtection="1"/>
    <xf numFmtId="0" fontId="88" fillId="15" borderId="3" xfId="0" quotePrefix="1" applyFont="1" applyFill="1" applyBorder="1" applyAlignment="1" applyProtection="1">
      <alignment horizontal="left"/>
    </xf>
    <xf numFmtId="0" fontId="34" fillId="15" borderId="73" xfId="0" applyFont="1" applyFill="1" applyBorder="1" applyProtection="1"/>
    <xf numFmtId="0" fontId="57" fillId="15" borderId="73" xfId="0" applyFont="1" applyFill="1" applyBorder="1" applyAlignment="1" applyProtection="1"/>
    <xf numFmtId="0" fontId="57" fillId="15" borderId="56" xfId="0" applyFont="1" applyFill="1" applyBorder="1" applyAlignment="1" applyProtection="1"/>
    <xf numFmtId="0" fontId="57" fillId="15" borderId="1" xfId="0" applyFont="1" applyFill="1" applyBorder="1" applyAlignment="1" applyProtection="1"/>
    <xf numFmtId="0" fontId="57" fillId="15" borderId="17" xfId="0" applyFont="1" applyFill="1" applyBorder="1" applyAlignment="1" applyProtection="1"/>
    <xf numFmtId="0" fontId="88" fillId="15" borderId="1" xfId="0" applyFont="1" applyFill="1" applyBorder="1" applyAlignment="1" applyProtection="1">
      <alignment horizontal="left"/>
    </xf>
    <xf numFmtId="0" fontId="34" fillId="0" borderId="0" xfId="0" applyFont="1" applyBorder="1" applyProtection="1"/>
    <xf numFmtId="0" fontId="58" fillId="19" borderId="80" xfId="0" applyFont="1" applyFill="1" applyBorder="1" applyAlignment="1" applyProtection="1">
      <alignment horizontal="left"/>
    </xf>
    <xf numFmtId="0" fontId="34" fillId="19" borderId="80" xfId="0" applyFont="1" applyFill="1" applyBorder="1" applyAlignment="1" applyProtection="1">
      <alignment horizontal="left"/>
    </xf>
    <xf numFmtId="0" fontId="57" fillId="19" borderId="80" xfId="0" quotePrefix="1" applyFont="1" applyFill="1" applyBorder="1" applyAlignment="1" applyProtection="1">
      <alignment horizontal="left"/>
    </xf>
    <xf numFmtId="3" fontId="57" fillId="19" borderId="80" xfId="0" applyNumberFormat="1" applyFont="1" applyFill="1" applyBorder="1" applyAlignment="1" applyProtection="1"/>
    <xf numFmtId="3" fontId="34" fillId="19" borderId="40" xfId="0" applyNumberFormat="1" applyFont="1" applyFill="1" applyBorder="1" applyAlignment="1" applyProtection="1"/>
    <xf numFmtId="3" fontId="34" fillId="19" borderId="41" xfId="0" applyNumberFormat="1" applyFont="1" applyFill="1" applyBorder="1" applyAlignment="1" applyProtection="1"/>
    <xf numFmtId="4" fontId="57" fillId="15" borderId="17" xfId="0" applyNumberFormat="1" applyFont="1" applyFill="1" applyBorder="1" applyAlignment="1" applyProtection="1"/>
    <xf numFmtId="3" fontId="88" fillId="19" borderId="41" xfId="0" applyNumberFormat="1" applyFont="1" applyFill="1" applyBorder="1" applyAlignment="1" applyProtection="1">
      <alignment horizontal="center"/>
    </xf>
    <xf numFmtId="178" fontId="34" fillId="0" borderId="12" xfId="0" applyNumberFormat="1" applyFont="1" applyBorder="1" applyProtection="1"/>
    <xf numFmtId="0" fontId="34" fillId="15" borderId="110" xfId="0" applyFont="1" applyFill="1" applyBorder="1" applyAlignment="1" applyProtection="1">
      <alignment horizontal="left"/>
    </xf>
    <xf numFmtId="3" fontId="34" fillId="15" borderId="110" xfId="0" applyNumberFormat="1" applyFont="1" applyFill="1" applyBorder="1" applyAlignment="1" applyProtection="1"/>
    <xf numFmtId="3" fontId="34" fillId="15" borderId="111" xfId="0" applyNumberFormat="1" applyFont="1" applyFill="1" applyBorder="1" applyAlignment="1" applyProtection="1"/>
    <xf numFmtId="3" fontId="34" fillId="15" borderId="112" xfId="0" applyNumberFormat="1" applyFont="1" applyFill="1" applyBorder="1" applyAlignment="1" applyProtection="1"/>
    <xf numFmtId="1" fontId="57" fillId="15" borderId="17" xfId="0" applyNumberFormat="1" applyFont="1" applyFill="1" applyBorder="1" applyAlignment="1" applyProtection="1">
      <alignment horizontal="right"/>
    </xf>
    <xf numFmtId="3" fontId="92" fillId="15" borderId="112" xfId="0" applyNumberFormat="1" applyFont="1" applyFill="1" applyBorder="1" applyAlignment="1" applyProtection="1">
      <alignment horizontal="center"/>
    </xf>
    <xf numFmtId="178" fontId="34" fillId="0" borderId="0" xfId="0" applyNumberFormat="1" applyFont="1" applyBorder="1" applyProtection="1"/>
    <xf numFmtId="0" fontId="34" fillId="15" borderId="57" xfId="0" applyFont="1" applyFill="1" applyBorder="1" applyAlignment="1" applyProtection="1">
      <alignment horizontal="left"/>
    </xf>
    <xf numFmtId="3" fontId="34" fillId="15" borderId="57" xfId="0" applyNumberFormat="1" applyFont="1" applyFill="1" applyBorder="1" applyAlignment="1" applyProtection="1"/>
    <xf numFmtId="3" fontId="34" fillId="15" borderId="29" xfId="0" applyNumberFormat="1" applyFont="1" applyFill="1" applyBorder="1" applyAlignment="1" applyProtection="1"/>
    <xf numFmtId="3" fontId="34" fillId="15" borderId="27" xfId="0" applyNumberFormat="1" applyFont="1" applyFill="1" applyBorder="1" applyAlignment="1" applyProtection="1"/>
    <xf numFmtId="3" fontId="92" fillId="15" borderId="27" xfId="0" applyNumberFormat="1" applyFont="1" applyFill="1" applyBorder="1" applyAlignment="1" applyProtection="1">
      <alignment horizontal="center"/>
    </xf>
    <xf numFmtId="0" fontId="34" fillId="15" borderId="52" xfId="0" applyFont="1" applyFill="1" applyBorder="1" applyAlignment="1" applyProtection="1">
      <alignment horizontal="left"/>
    </xf>
    <xf numFmtId="3" fontId="34" fillId="15" borderId="52" xfId="0" applyNumberFormat="1" applyFont="1" applyFill="1" applyBorder="1" applyAlignment="1" applyProtection="1"/>
    <xf numFmtId="3" fontId="34" fillId="15" borderId="8" xfId="0" applyNumberFormat="1" applyFont="1" applyFill="1" applyBorder="1" applyAlignment="1" applyProtection="1"/>
    <xf numFmtId="3" fontId="34" fillId="15" borderId="3" xfId="0" applyNumberFormat="1" applyFont="1" applyFill="1" applyBorder="1" applyAlignment="1" applyProtection="1"/>
    <xf numFmtId="3" fontId="92" fillId="15" borderId="3" xfId="0" applyNumberFormat="1" applyFont="1" applyFill="1" applyBorder="1" applyAlignment="1" applyProtection="1">
      <alignment horizontal="center"/>
    </xf>
    <xf numFmtId="0" fontId="34" fillId="15" borderId="10" xfId="0" applyFont="1" applyFill="1" applyBorder="1" applyAlignment="1" applyProtection="1">
      <alignment horizontal="left"/>
    </xf>
    <xf numFmtId="3" fontId="34" fillId="15" borderId="10" xfId="0" applyNumberFormat="1" applyFont="1" applyFill="1" applyBorder="1" applyAlignment="1" applyProtection="1"/>
    <xf numFmtId="3" fontId="34" fillId="15" borderId="14" xfId="0" applyNumberFormat="1" applyFont="1" applyFill="1" applyBorder="1" applyAlignment="1" applyProtection="1"/>
    <xf numFmtId="3" fontId="34" fillId="15" borderId="15" xfId="0" applyNumberFormat="1" applyFont="1" applyFill="1" applyBorder="1" applyAlignment="1" applyProtection="1"/>
    <xf numFmtId="3" fontId="92" fillId="15" borderId="15" xfId="0" applyNumberFormat="1" applyFont="1" applyFill="1" applyBorder="1" applyAlignment="1" applyProtection="1">
      <alignment horizontal="center"/>
    </xf>
    <xf numFmtId="0" fontId="34" fillId="17" borderId="53" xfId="0" applyFont="1" applyFill="1" applyBorder="1" applyAlignment="1" applyProtection="1">
      <alignment horizontal="left"/>
    </xf>
    <xf numFmtId="1" fontId="57" fillId="17" borderId="53" xfId="0" applyNumberFormat="1" applyFont="1" applyFill="1" applyBorder="1" applyAlignment="1" applyProtection="1"/>
    <xf numFmtId="3" fontId="92" fillId="17" borderId="53" xfId="0" applyNumberFormat="1" applyFont="1" applyFill="1" applyBorder="1" applyAlignment="1" applyProtection="1"/>
    <xf numFmtId="3" fontId="92" fillId="17" borderId="20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>
      <alignment horizontal="center"/>
    </xf>
    <xf numFmtId="0" fontId="34" fillId="17" borderId="55" xfId="0" applyFont="1" applyFill="1" applyBorder="1" applyAlignment="1" applyProtection="1">
      <alignment horizontal="left"/>
    </xf>
    <xf numFmtId="1" fontId="57" fillId="17" borderId="55" xfId="0" applyNumberFormat="1" applyFont="1" applyFill="1" applyBorder="1" applyAlignment="1" applyProtection="1"/>
    <xf numFmtId="3" fontId="92" fillId="17" borderId="55" xfId="0" applyNumberFormat="1" applyFont="1" applyFill="1" applyBorder="1" applyAlignment="1" applyProtection="1"/>
    <xf numFmtId="3" fontId="92" fillId="17" borderId="24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>
      <alignment horizontal="center"/>
    </xf>
    <xf numFmtId="0" fontId="34" fillId="17" borderId="113" xfId="0" applyFont="1" applyFill="1" applyBorder="1" applyAlignment="1" applyProtection="1">
      <alignment horizontal="left"/>
    </xf>
    <xf numFmtId="1" fontId="57" fillId="17" borderId="54" xfId="0" applyNumberFormat="1" applyFont="1" applyFill="1" applyBorder="1" applyAlignment="1" applyProtection="1"/>
    <xf numFmtId="3" fontId="92" fillId="17" borderId="54" xfId="0" applyNumberFormat="1" applyFont="1" applyFill="1" applyBorder="1" applyAlignment="1" applyProtection="1"/>
    <xf numFmtId="3" fontId="92" fillId="17" borderId="33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>
      <alignment horizontal="center"/>
    </xf>
    <xf numFmtId="0" fontId="34" fillId="15" borderId="114" xfId="0" applyFont="1" applyFill="1" applyBorder="1" applyAlignment="1" applyProtection="1">
      <alignment horizontal="left"/>
    </xf>
    <xf numFmtId="3" fontId="34" fillId="15" borderId="53" xfId="0" applyNumberFormat="1" applyFont="1" applyFill="1" applyBorder="1" applyAlignment="1" applyProtection="1"/>
    <xf numFmtId="3" fontId="34" fillId="15" borderId="20" xfId="0" applyNumberFormat="1" applyFont="1" applyFill="1" applyBorder="1" applyAlignment="1" applyProtection="1"/>
    <xf numFmtId="3" fontId="34" fillId="15" borderId="18" xfId="0" applyNumberFormat="1" applyFont="1" applyFill="1" applyBorder="1" applyAlignment="1" applyProtection="1"/>
    <xf numFmtId="3" fontId="92" fillId="15" borderId="18" xfId="0" applyNumberFormat="1" applyFont="1" applyFill="1" applyBorder="1" applyAlignment="1" applyProtection="1">
      <alignment horizontal="center"/>
    </xf>
    <xf numFmtId="0" fontId="34" fillId="15" borderId="115" xfId="0" applyFont="1" applyFill="1" applyBorder="1" applyAlignment="1" applyProtection="1">
      <alignment horizontal="left"/>
    </xf>
    <xf numFmtId="3" fontId="34" fillId="15" borderId="55" xfId="0" applyNumberFormat="1" applyFont="1" applyFill="1" applyBorder="1" applyAlignment="1" applyProtection="1"/>
    <xf numFmtId="3" fontId="34" fillId="15" borderId="24" xfId="0" applyNumberFormat="1" applyFont="1" applyFill="1" applyBorder="1" applyAlignment="1" applyProtection="1"/>
    <xf numFmtId="3" fontId="34" fillId="15" borderId="22" xfId="0" applyNumberFormat="1" applyFont="1" applyFill="1" applyBorder="1" applyAlignment="1" applyProtection="1"/>
    <xf numFmtId="3" fontId="92" fillId="15" borderId="22" xfId="0" applyNumberFormat="1" applyFont="1" applyFill="1" applyBorder="1" applyAlignment="1" applyProtection="1">
      <alignment horizontal="center"/>
    </xf>
    <xf numFmtId="0" fontId="34" fillId="15" borderId="116" xfId="0" applyFont="1" applyFill="1" applyBorder="1" applyAlignment="1" applyProtection="1">
      <alignment horizontal="left"/>
    </xf>
    <xf numFmtId="0" fontId="93" fillId="15" borderId="116" xfId="0" applyFont="1" applyFill="1" applyBorder="1" applyAlignment="1" applyProtection="1">
      <alignment horizontal="left"/>
    </xf>
    <xf numFmtId="0" fontId="34" fillId="15" borderId="73" xfId="0" applyFont="1" applyFill="1" applyBorder="1" applyAlignment="1" applyProtection="1">
      <alignment horizontal="left"/>
    </xf>
    <xf numFmtId="0" fontId="34" fillId="15" borderId="49" xfId="0" applyFont="1" applyFill="1" applyBorder="1" applyAlignment="1" applyProtection="1">
      <alignment horizontal="left"/>
    </xf>
    <xf numFmtId="3" fontId="34" fillId="15" borderId="90" xfId="0" applyNumberFormat="1" applyFont="1" applyFill="1" applyBorder="1" applyAlignment="1" applyProtection="1"/>
    <xf numFmtId="3" fontId="34" fillId="15" borderId="85" xfId="0" applyNumberFormat="1" applyFont="1" applyFill="1" applyBorder="1" applyAlignment="1" applyProtection="1"/>
    <xf numFmtId="3" fontId="34" fillId="15" borderId="84" xfId="0" applyNumberFormat="1" applyFont="1" applyFill="1" applyBorder="1" applyAlignment="1" applyProtection="1"/>
    <xf numFmtId="3" fontId="92" fillId="15" borderId="84" xfId="0" applyNumberFormat="1" applyFont="1" applyFill="1" applyBorder="1" applyAlignment="1" applyProtection="1">
      <alignment horizontal="center"/>
    </xf>
    <xf numFmtId="0" fontId="34" fillId="15" borderId="117" xfId="0" applyFont="1" applyFill="1" applyBorder="1" applyAlignment="1" applyProtection="1">
      <alignment horizontal="left"/>
    </xf>
    <xf numFmtId="3" fontId="34" fillId="15" borderId="117" xfId="0" applyNumberFormat="1" applyFont="1" applyFill="1" applyBorder="1" applyAlignment="1" applyProtection="1"/>
    <xf numFmtId="3" fontId="34" fillId="15" borderId="118" xfId="0" applyNumberFormat="1" applyFont="1" applyFill="1" applyBorder="1" applyAlignment="1" applyProtection="1"/>
    <xf numFmtId="3" fontId="34" fillId="15" borderId="119" xfId="0" applyNumberFormat="1" applyFont="1" applyFill="1" applyBorder="1" applyAlignment="1" applyProtection="1"/>
    <xf numFmtId="3" fontId="92" fillId="15" borderId="119" xfId="0" applyNumberFormat="1" applyFont="1" applyFill="1" applyBorder="1" applyAlignment="1" applyProtection="1">
      <alignment horizontal="center"/>
    </xf>
    <xf numFmtId="0" fontId="34" fillId="15" borderId="53" xfId="0" applyFont="1" applyFill="1" applyBorder="1" applyAlignment="1" applyProtection="1">
      <alignment horizontal="left"/>
    </xf>
    <xf numFmtId="3" fontId="34" fillId="15" borderId="53" xfId="0" quotePrefix="1" applyNumberFormat="1" applyFont="1" applyFill="1" applyBorder="1" applyAlignment="1" applyProtection="1"/>
    <xf numFmtId="3" fontId="34" fillId="15" borderId="20" xfId="0" quotePrefix="1" applyNumberFormat="1" applyFont="1" applyFill="1" applyBorder="1" applyAlignment="1" applyProtection="1"/>
    <xf numFmtId="3" fontId="34" fillId="15" borderId="18" xfId="0" quotePrefix="1" applyNumberFormat="1" applyFont="1" applyFill="1" applyBorder="1" applyAlignment="1" applyProtection="1"/>
    <xf numFmtId="1" fontId="34" fillId="15" borderId="17" xfId="0" quotePrefix="1" applyNumberFormat="1" applyFont="1" applyFill="1" applyBorder="1" applyAlignment="1" applyProtection="1">
      <alignment horizontal="right"/>
    </xf>
    <xf numFmtId="3" fontId="92" fillId="15" borderId="18" xfId="0" quotePrefix="1" applyNumberFormat="1" applyFont="1" applyFill="1" applyBorder="1" applyAlignment="1" applyProtection="1">
      <alignment horizontal="center"/>
    </xf>
    <xf numFmtId="0" fontId="34" fillId="15" borderId="54" xfId="0" applyFont="1" applyFill="1" applyBorder="1" applyAlignment="1" applyProtection="1">
      <alignment horizontal="left"/>
    </xf>
    <xf numFmtId="3" fontId="34" fillId="15" borderId="54" xfId="0" quotePrefix="1" applyNumberFormat="1" applyFont="1" applyFill="1" applyBorder="1" applyAlignment="1" applyProtection="1"/>
    <xf numFmtId="3" fontId="34" fillId="15" borderId="33" xfId="0" quotePrefix="1" applyNumberFormat="1" applyFont="1" applyFill="1" applyBorder="1" applyAlignment="1" applyProtection="1"/>
    <xf numFmtId="3" fontId="34" fillId="15" borderId="34" xfId="0" quotePrefix="1" applyNumberFormat="1" applyFont="1" applyFill="1" applyBorder="1" applyAlignment="1" applyProtection="1"/>
    <xf numFmtId="3" fontId="92" fillId="15" borderId="34" xfId="0" quotePrefix="1" applyNumberFormat="1" applyFont="1" applyFill="1" applyBorder="1" applyAlignment="1" applyProtection="1">
      <alignment horizontal="center"/>
    </xf>
    <xf numFmtId="178" fontId="34" fillId="15" borderId="0" xfId="0" applyNumberFormat="1" applyFont="1" applyFill="1" applyBorder="1" applyProtection="1"/>
    <xf numFmtId="0" fontId="58" fillId="23" borderId="80" xfId="0" quotePrefix="1" applyFont="1" applyFill="1" applyBorder="1" applyAlignment="1" applyProtection="1">
      <alignment horizontal="left"/>
    </xf>
    <xf numFmtId="0" fontId="57" fillId="23" borderId="80" xfId="0" applyFont="1" applyFill="1" applyBorder="1" applyAlignment="1" applyProtection="1">
      <alignment horizontal="left"/>
    </xf>
    <xf numFmtId="0" fontId="57" fillId="23" borderId="80" xfId="0" quotePrefix="1" applyFont="1" applyFill="1" applyBorder="1" applyAlignment="1" applyProtection="1">
      <alignment horizontal="left"/>
    </xf>
    <xf numFmtId="3" fontId="57" fillId="23" borderId="80" xfId="0" applyNumberFormat="1" applyFont="1" applyFill="1" applyBorder="1" applyAlignment="1" applyProtection="1"/>
    <xf numFmtId="3" fontId="34" fillId="23" borderId="40" xfId="0" applyNumberFormat="1" applyFont="1" applyFill="1" applyBorder="1" applyAlignment="1" applyProtection="1"/>
    <xf numFmtId="3" fontId="34" fillId="23" borderId="41" xfId="0" applyNumberFormat="1" applyFont="1" applyFill="1" applyBorder="1" applyAlignment="1" applyProtection="1"/>
    <xf numFmtId="3" fontId="88" fillId="23" borderId="41" xfId="0" applyNumberFormat="1" applyFont="1" applyFill="1" applyBorder="1" applyAlignment="1" applyProtection="1">
      <alignment horizontal="center"/>
    </xf>
    <xf numFmtId="178" fontId="34" fillId="0" borderId="0" xfId="0" applyNumberFormat="1" applyFont="1" applyProtection="1"/>
    <xf numFmtId="178" fontId="34" fillId="15" borderId="0" xfId="0" applyNumberFormat="1" applyFont="1" applyFill="1" applyProtection="1"/>
    <xf numFmtId="178" fontId="34" fillId="32" borderId="0" xfId="0" applyNumberFormat="1" applyFont="1" applyFill="1" applyBorder="1" applyProtection="1"/>
    <xf numFmtId="178" fontId="57" fillId="32" borderId="0" xfId="0" applyNumberFormat="1" applyFont="1" applyFill="1" applyBorder="1" applyProtection="1"/>
    <xf numFmtId="1" fontId="57" fillId="15" borderId="0" xfId="0" applyNumberFormat="1" applyFont="1" applyFill="1" applyBorder="1" applyAlignment="1" applyProtection="1">
      <alignment horizontal="right"/>
    </xf>
    <xf numFmtId="0" fontId="34" fillId="15" borderId="55" xfId="0" quotePrefix="1" applyFont="1" applyFill="1" applyBorder="1" applyAlignment="1" applyProtection="1">
      <alignment horizontal="left"/>
    </xf>
    <xf numFmtId="0" fontId="34" fillId="15" borderId="55" xfId="0" applyFont="1" applyFill="1" applyBorder="1" applyAlignment="1" applyProtection="1">
      <alignment horizontal="left"/>
    </xf>
    <xf numFmtId="0" fontId="34" fillId="15" borderId="57" xfId="0" quotePrefix="1" applyFont="1" applyFill="1" applyBorder="1" applyAlignment="1" applyProtection="1">
      <alignment horizontal="left"/>
    </xf>
    <xf numFmtId="0" fontId="34" fillId="24" borderId="52" xfId="0" applyFont="1" applyFill="1" applyBorder="1" applyAlignment="1" applyProtection="1">
      <alignment horizontal="left"/>
    </xf>
    <xf numFmtId="3" fontId="34" fillId="24" borderId="52" xfId="0" applyNumberFormat="1" applyFont="1" applyFill="1" applyBorder="1" applyAlignment="1" applyProtection="1"/>
    <xf numFmtId="3" fontId="34" fillId="24" borderId="8" xfId="0" applyNumberFormat="1" applyFont="1" applyFill="1" applyBorder="1" applyAlignment="1" applyProtection="1"/>
    <xf numFmtId="3" fontId="34" fillId="24" borderId="3" xfId="0" applyNumberFormat="1" applyFont="1" applyFill="1" applyBorder="1" applyAlignment="1" applyProtection="1"/>
    <xf numFmtId="3" fontId="92" fillId="24" borderId="3" xfId="0" applyNumberFormat="1" applyFont="1" applyFill="1" applyBorder="1" applyAlignment="1" applyProtection="1">
      <alignment horizontal="center"/>
    </xf>
    <xf numFmtId="0" fontId="34" fillId="15" borderId="120" xfId="0" quotePrefix="1" applyFont="1" applyFill="1" applyBorder="1" applyAlignment="1" applyProtection="1">
      <alignment horizontal="left"/>
    </xf>
    <xf numFmtId="0" fontId="34" fillId="15" borderId="120" xfId="0" applyFont="1" applyFill="1" applyBorder="1" applyAlignment="1" applyProtection="1">
      <alignment horizontal="left"/>
    </xf>
    <xf numFmtId="3" fontId="34" fillId="15" borderId="120" xfId="0" applyNumberFormat="1" applyFont="1" applyFill="1" applyBorder="1" applyAlignment="1" applyProtection="1"/>
    <xf numFmtId="3" fontId="34" fillId="15" borderId="101" xfId="0" applyNumberFormat="1" applyFont="1" applyFill="1" applyBorder="1" applyAlignment="1" applyProtection="1"/>
    <xf numFmtId="3" fontId="34" fillId="15" borderId="98" xfId="0" applyNumberFormat="1" applyFont="1" applyFill="1" applyBorder="1" applyAlignment="1" applyProtection="1"/>
    <xf numFmtId="3" fontId="92" fillId="15" borderId="98" xfId="0" applyNumberFormat="1" applyFont="1" applyFill="1" applyBorder="1" applyAlignment="1" applyProtection="1">
      <alignment horizontal="center"/>
    </xf>
    <xf numFmtId="0" fontId="93" fillId="15" borderId="57" xfId="0" applyFont="1" applyFill="1" applyBorder="1" applyAlignment="1" applyProtection="1">
      <alignment horizontal="left"/>
    </xf>
    <xf numFmtId="0" fontId="34" fillId="24" borderId="53" xfId="0" applyFont="1" applyFill="1" applyBorder="1" applyAlignment="1" applyProtection="1">
      <alignment horizontal="left"/>
    </xf>
    <xf numFmtId="0" fontId="34" fillId="24" borderId="53" xfId="0" quotePrefix="1" applyFont="1" applyFill="1" applyBorder="1" applyAlignment="1" applyProtection="1">
      <alignment horizontal="left"/>
    </xf>
    <xf numFmtId="3" fontId="34" fillId="24" borderId="53" xfId="0" applyNumberFormat="1" applyFont="1" applyFill="1" applyBorder="1" applyAlignment="1" applyProtection="1"/>
    <xf numFmtId="3" fontId="34" fillId="24" borderId="20" xfId="0" applyNumberFormat="1" applyFont="1" applyFill="1" applyBorder="1" applyAlignment="1" applyProtection="1"/>
    <xf numFmtId="3" fontId="34" fillId="24" borderId="18" xfId="0" applyNumberFormat="1" applyFont="1" applyFill="1" applyBorder="1" applyAlignment="1" applyProtection="1"/>
    <xf numFmtId="3" fontId="92" fillId="24" borderId="18" xfId="0" applyNumberFormat="1" applyFont="1" applyFill="1" applyBorder="1" applyAlignment="1" applyProtection="1">
      <alignment horizontal="center"/>
    </xf>
    <xf numFmtId="0" fontId="34" fillId="24" borderId="54" xfId="0" applyFont="1" applyFill="1" applyBorder="1" applyAlignment="1" applyProtection="1">
      <alignment horizontal="left"/>
    </xf>
    <xf numFmtId="0" fontId="93" fillId="24" borderId="113" xfId="0" applyFont="1" applyFill="1" applyBorder="1" applyAlignment="1" applyProtection="1">
      <alignment horizontal="left"/>
    </xf>
    <xf numFmtId="0" fontId="34" fillId="24" borderId="54" xfId="0" quotePrefix="1" applyFont="1" applyFill="1" applyBorder="1" applyAlignment="1" applyProtection="1">
      <alignment horizontal="left"/>
    </xf>
    <xf numFmtId="3" fontId="34" fillId="24" borderId="54" xfId="0" applyNumberFormat="1" applyFont="1" applyFill="1" applyBorder="1" applyAlignment="1" applyProtection="1"/>
    <xf numFmtId="3" fontId="34" fillId="24" borderId="33" xfId="0" applyNumberFormat="1" applyFont="1" applyFill="1" applyBorder="1" applyAlignment="1" applyProtection="1"/>
    <xf numFmtId="3" fontId="34" fillId="24" borderId="34" xfId="0" applyNumberFormat="1" applyFont="1" applyFill="1" applyBorder="1" applyAlignment="1" applyProtection="1"/>
    <xf numFmtId="3" fontId="92" fillId="24" borderId="34" xfId="0" applyNumberFormat="1" applyFont="1" applyFill="1" applyBorder="1" applyAlignment="1" applyProtection="1">
      <alignment horizontal="center"/>
    </xf>
    <xf numFmtId="0" fontId="94" fillId="15" borderId="0" xfId="0" applyFont="1" applyFill="1" applyProtection="1"/>
    <xf numFmtId="0" fontId="34" fillId="15" borderId="73" xfId="0" quotePrefix="1" applyFont="1" applyFill="1" applyBorder="1" applyAlignment="1" applyProtection="1">
      <alignment horizontal="left"/>
    </xf>
    <xf numFmtId="3" fontId="34" fillId="15" borderId="73" xfId="0" quotePrefix="1" applyNumberFormat="1" applyFont="1" applyFill="1" applyBorder="1" applyAlignment="1" applyProtection="1"/>
    <xf numFmtId="3" fontId="34" fillId="15" borderId="56" xfId="0" quotePrefix="1" applyNumberFormat="1" applyFont="1" applyFill="1" applyBorder="1" applyAlignment="1" applyProtection="1"/>
    <xf numFmtId="3" fontId="34" fillId="15" borderId="1" xfId="0" quotePrefix="1" applyNumberFormat="1" applyFont="1" applyFill="1" applyBorder="1" applyAlignment="1" applyProtection="1"/>
    <xf numFmtId="3" fontId="92" fillId="15" borderId="1" xfId="0" quotePrefix="1" applyNumberFormat="1" applyFont="1" applyFill="1" applyBorder="1" applyAlignment="1" applyProtection="1">
      <alignment horizontal="center"/>
    </xf>
    <xf numFmtId="0" fontId="58" fillId="26" borderId="80" xfId="0" applyFont="1" applyFill="1" applyBorder="1" applyAlignment="1" applyProtection="1">
      <alignment horizontal="left"/>
    </xf>
    <xf numFmtId="0" fontId="57" fillId="26" borderId="80" xfId="0" applyFont="1" applyFill="1" applyBorder="1" applyAlignment="1" applyProtection="1">
      <alignment horizontal="left"/>
    </xf>
    <xf numFmtId="3" fontId="57" fillId="26" borderId="80" xfId="0" applyNumberFormat="1" applyFont="1" applyFill="1" applyBorder="1" applyAlignment="1" applyProtection="1"/>
    <xf numFmtId="3" fontId="34" fillId="26" borderId="40" xfId="0" applyNumberFormat="1" applyFont="1" applyFill="1" applyBorder="1" applyAlignment="1" applyProtection="1"/>
    <xf numFmtId="3" fontId="34" fillId="26" borderId="41" xfId="0" applyNumberFormat="1" applyFont="1" applyFill="1" applyBorder="1" applyAlignment="1" applyProtection="1"/>
    <xf numFmtId="3" fontId="184" fillId="26" borderId="41" xfId="2" applyNumberFormat="1" applyFont="1" applyFill="1" applyBorder="1" applyAlignment="1" applyProtection="1">
      <alignment vertical="center"/>
    </xf>
    <xf numFmtId="3" fontId="92" fillId="26" borderId="41" xfId="0" applyNumberFormat="1" applyFont="1" applyFill="1" applyBorder="1" applyAlignment="1" applyProtection="1">
      <alignment horizontal="center"/>
    </xf>
    <xf numFmtId="3" fontId="34" fillId="15" borderId="120" xfId="0" quotePrefix="1" applyNumberFormat="1" applyFont="1" applyFill="1" applyBorder="1" applyAlignment="1" applyProtection="1"/>
    <xf numFmtId="3" fontId="34" fillId="15" borderId="101" xfId="0" quotePrefix="1" applyNumberFormat="1" applyFont="1" applyFill="1" applyBorder="1" applyAlignment="1" applyProtection="1"/>
    <xf numFmtId="3" fontId="34" fillId="15" borderId="98" xfId="0" quotePrefix="1" applyNumberFormat="1" applyFont="1" applyFill="1" applyBorder="1" applyAlignment="1" applyProtection="1"/>
    <xf numFmtId="3" fontId="92" fillId="15" borderId="98" xfId="0" quotePrefix="1" applyNumberFormat="1" applyFont="1" applyFill="1" applyBorder="1" applyAlignment="1" applyProtection="1">
      <alignment horizontal="center"/>
    </xf>
    <xf numFmtId="3" fontId="34" fillId="15" borderId="55" xfId="0" quotePrefix="1" applyNumberFormat="1" applyFont="1" applyFill="1" applyBorder="1" applyAlignment="1" applyProtection="1"/>
    <xf numFmtId="3" fontId="34" fillId="15" borderId="24" xfId="0" quotePrefix="1" applyNumberFormat="1" applyFont="1" applyFill="1" applyBorder="1" applyAlignment="1" applyProtection="1"/>
    <xf numFmtId="3" fontId="34" fillId="15" borderId="22" xfId="0" quotePrefix="1" applyNumberFormat="1" applyFont="1" applyFill="1" applyBorder="1" applyAlignment="1" applyProtection="1"/>
    <xf numFmtId="3" fontId="92" fillId="15" borderId="22" xfId="0" quotePrefix="1" applyNumberFormat="1" applyFont="1" applyFill="1" applyBorder="1" applyAlignment="1" applyProtection="1">
      <alignment horizontal="center"/>
    </xf>
    <xf numFmtId="3" fontId="34" fillId="15" borderId="57" xfId="0" quotePrefix="1" applyNumberFormat="1" applyFont="1" applyFill="1" applyBorder="1" applyAlignment="1" applyProtection="1"/>
    <xf numFmtId="3" fontId="34" fillId="15" borderId="29" xfId="0" quotePrefix="1" applyNumberFormat="1" applyFont="1" applyFill="1" applyBorder="1" applyAlignment="1" applyProtection="1"/>
    <xf numFmtId="3" fontId="34" fillId="15" borderId="27" xfId="0" quotePrefix="1" applyNumberFormat="1" applyFont="1" applyFill="1" applyBorder="1" applyAlignment="1" applyProtection="1"/>
    <xf numFmtId="3" fontId="92" fillId="15" borderId="27" xfId="0" quotePrefix="1" applyNumberFormat="1" applyFont="1" applyFill="1" applyBorder="1" applyAlignment="1" applyProtection="1">
      <alignment horizontal="center"/>
    </xf>
    <xf numFmtId="0" fontId="34" fillId="34" borderId="52" xfId="0" applyFont="1" applyFill="1" applyBorder="1" applyAlignment="1" applyProtection="1">
      <alignment horizontal="left"/>
    </xf>
    <xf numFmtId="0" fontId="34" fillId="34" borderId="52" xfId="0" quotePrefix="1" applyFont="1" applyFill="1" applyBorder="1" applyAlignment="1" applyProtection="1">
      <alignment horizontal="left"/>
    </xf>
    <xf numFmtId="3" fontId="34" fillId="34" borderId="52" xfId="0" quotePrefix="1" applyNumberFormat="1" applyFont="1" applyFill="1" applyBorder="1" applyAlignment="1" applyProtection="1"/>
    <xf numFmtId="3" fontId="34" fillId="34" borderId="8" xfId="0" quotePrefix="1" applyNumberFormat="1" applyFont="1" applyFill="1" applyBorder="1" applyAlignment="1" applyProtection="1"/>
    <xf numFmtId="3" fontId="34" fillId="34" borderId="3" xfId="0" quotePrefix="1" applyNumberFormat="1" applyFont="1" applyFill="1" applyBorder="1" applyAlignment="1" applyProtection="1"/>
    <xf numFmtId="3" fontId="92" fillId="34" borderId="3" xfId="0" quotePrefix="1" applyNumberFormat="1" applyFont="1" applyFill="1" applyBorder="1" applyAlignment="1" applyProtection="1">
      <alignment horizontal="center"/>
    </xf>
    <xf numFmtId="177" fontId="34" fillId="15" borderId="120" xfId="16" applyFont="1" applyFill="1" applyBorder="1" applyAlignment="1" applyProtection="1">
      <alignment horizontal="left"/>
    </xf>
    <xf numFmtId="0" fontId="93" fillId="15" borderId="120" xfId="0" applyFont="1" applyFill="1" applyBorder="1" applyAlignment="1" applyProtection="1">
      <alignment horizontal="left"/>
    </xf>
    <xf numFmtId="0" fontId="34" fillId="15" borderId="54" xfId="0" quotePrefix="1" applyFont="1" applyFill="1" applyBorder="1" applyAlignment="1" applyProtection="1">
      <alignment horizontal="left"/>
    </xf>
    <xf numFmtId="0" fontId="58" fillId="24" borderId="80" xfId="0" quotePrefix="1" applyFont="1" applyFill="1" applyBorder="1" applyAlignment="1" applyProtection="1">
      <alignment horizontal="left"/>
    </xf>
    <xf numFmtId="0" fontId="57" fillId="24" borderId="80" xfId="0" applyFont="1" applyFill="1" applyBorder="1" applyAlignment="1" applyProtection="1">
      <alignment horizontal="left"/>
    </xf>
    <xf numFmtId="0" fontId="57" fillId="24" borderId="80" xfId="0" quotePrefix="1" applyFont="1" applyFill="1" applyBorder="1" applyAlignment="1" applyProtection="1">
      <alignment horizontal="left"/>
    </xf>
    <xf numFmtId="3" fontId="57" fillId="24" borderId="80" xfId="0" applyNumberFormat="1" applyFont="1" applyFill="1" applyBorder="1" applyAlignment="1" applyProtection="1"/>
    <xf numFmtId="3" fontId="34" fillId="24" borderId="40" xfId="0" applyNumberFormat="1" applyFont="1" applyFill="1" applyBorder="1" applyAlignment="1" applyProtection="1"/>
    <xf numFmtId="3" fontId="34" fillId="24" borderId="41" xfId="0" applyNumberFormat="1" applyFont="1" applyFill="1" applyBorder="1" applyAlignment="1" applyProtection="1"/>
    <xf numFmtId="3" fontId="92" fillId="24" borderId="41" xfId="0" applyNumberFormat="1" applyFont="1" applyFill="1" applyBorder="1" applyAlignment="1" applyProtection="1">
      <alignment horizontal="center"/>
    </xf>
    <xf numFmtId="0" fontId="58" fillId="19" borderId="92" xfId="0" applyFont="1" applyFill="1" applyBorder="1" applyAlignment="1" applyProtection="1">
      <alignment horizontal="left"/>
    </xf>
    <xf numFmtId="0" fontId="57" fillId="19" borderId="92" xfId="0" applyFont="1" applyFill="1" applyBorder="1" applyAlignment="1" applyProtection="1">
      <alignment horizontal="left"/>
    </xf>
    <xf numFmtId="189" fontId="57" fillId="19" borderId="92" xfId="0" applyNumberFormat="1" applyFont="1" applyFill="1" applyBorder="1" applyAlignment="1" applyProtection="1"/>
    <xf numFmtId="189" fontId="34" fillId="17" borderId="86" xfId="0" applyNumberFormat="1" applyFont="1" applyFill="1" applyBorder="1" applyAlignment="1" applyProtection="1"/>
    <xf numFmtId="189" fontId="34" fillId="17" borderId="93" xfId="0" applyNumberFormat="1" applyFont="1" applyFill="1" applyBorder="1" applyAlignment="1" applyProtection="1"/>
    <xf numFmtId="3" fontId="92" fillId="19" borderId="93" xfId="0" applyNumberFormat="1" applyFont="1" applyFill="1" applyBorder="1" applyAlignment="1" applyProtection="1">
      <alignment horizontal="center"/>
    </xf>
    <xf numFmtId="0" fontId="201" fillId="35" borderId="31" xfId="6" applyFont="1" applyFill="1" applyBorder="1" applyAlignment="1" applyProtection="1">
      <alignment horizontal="center"/>
    </xf>
    <xf numFmtId="0" fontId="86" fillId="15" borderId="16" xfId="0" quotePrefix="1" applyFont="1" applyFill="1" applyBorder="1" applyAlignment="1" applyProtection="1">
      <alignment horizontal="left"/>
    </xf>
    <xf numFmtId="189" fontId="202" fillId="15" borderId="16" xfId="0" quotePrefix="1" applyNumberFormat="1" applyFont="1" applyFill="1" applyBorder="1" applyAlignment="1" applyProtection="1"/>
    <xf numFmtId="189" fontId="203" fillId="15" borderId="16" xfId="0" quotePrefix="1" applyNumberFormat="1" applyFont="1" applyFill="1" applyBorder="1" applyAlignment="1" applyProtection="1"/>
    <xf numFmtId="3" fontId="92" fillId="15" borderId="15" xfId="0" quotePrefix="1" applyNumberFormat="1" applyFont="1" applyFill="1" applyBorder="1" applyAlignment="1" applyProtection="1">
      <alignment horizontal="center"/>
    </xf>
    <xf numFmtId="0" fontId="57" fillId="19" borderId="80" xfId="0" applyFont="1" applyFill="1" applyBorder="1" applyAlignment="1" applyProtection="1">
      <alignment horizontal="left"/>
    </xf>
    <xf numFmtId="189" fontId="57" fillId="19" borderId="80" xfId="0" applyNumberFormat="1" applyFont="1" applyFill="1" applyBorder="1" applyAlignment="1" applyProtection="1">
      <alignment horizontal="right"/>
    </xf>
    <xf numFmtId="189" fontId="34" fillId="17" borderId="40" xfId="0" applyNumberFormat="1" applyFont="1" applyFill="1" applyBorder="1" applyAlignment="1" applyProtection="1">
      <alignment horizontal="right"/>
    </xf>
    <xf numFmtId="189" fontId="34" fillId="17" borderId="41" xfId="0" applyNumberFormat="1" applyFont="1" applyFill="1" applyBorder="1" applyAlignment="1" applyProtection="1">
      <alignment horizontal="right"/>
    </xf>
    <xf numFmtId="3" fontId="92" fillId="19" borderId="41" xfId="0" applyNumberFormat="1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left"/>
    </xf>
    <xf numFmtId="3" fontId="57" fillId="15" borderId="73" xfId="0" applyNumberFormat="1" applyFont="1" applyFill="1" applyBorder="1" applyAlignment="1" applyProtection="1">
      <alignment horizontal="right"/>
    </xf>
    <xf numFmtId="3" fontId="57" fillId="36" borderId="73" xfId="0" applyNumberFormat="1" applyFont="1" applyFill="1" applyBorder="1" applyAlignment="1" applyProtection="1">
      <alignment horizontal="right"/>
    </xf>
    <xf numFmtId="3" fontId="34" fillId="15" borderId="56" xfId="0" applyNumberFormat="1" applyFont="1" applyFill="1" applyBorder="1" applyAlignment="1" applyProtection="1">
      <alignment horizontal="right"/>
    </xf>
    <xf numFmtId="3" fontId="34" fillId="15" borderId="1" xfId="0" applyNumberFormat="1" applyFont="1" applyFill="1" applyBorder="1" applyAlignment="1" applyProtection="1">
      <alignment horizontal="right"/>
    </xf>
    <xf numFmtId="3" fontId="92" fillId="15" borderId="1" xfId="0" applyNumberFormat="1" applyFont="1" applyFill="1" applyBorder="1" applyAlignment="1" applyProtection="1">
      <alignment horizontal="center"/>
    </xf>
    <xf numFmtId="0" fontId="86" fillId="15" borderId="99" xfId="0" applyFont="1" applyFill="1" applyBorder="1" applyProtection="1"/>
    <xf numFmtId="178" fontId="34" fillId="0" borderId="99" xfId="0" applyNumberFormat="1" applyFont="1" applyBorder="1" applyProtection="1"/>
    <xf numFmtId="0" fontId="86" fillId="15" borderId="23" xfId="0" applyFont="1" applyFill="1" applyBorder="1" applyProtection="1"/>
    <xf numFmtId="0" fontId="34" fillId="31" borderId="53" xfId="0" applyFont="1" applyFill="1" applyBorder="1" applyAlignment="1" applyProtection="1">
      <alignment horizontal="left"/>
    </xf>
    <xf numFmtId="3" fontId="34" fillId="31" borderId="53" xfId="0" quotePrefix="1" applyNumberFormat="1" applyFont="1" applyFill="1" applyBorder="1" applyAlignment="1" applyProtection="1"/>
    <xf numFmtId="3" fontId="34" fillId="31" borderId="20" xfId="0" quotePrefix="1" applyNumberFormat="1" applyFont="1" applyFill="1" applyBorder="1" applyAlignment="1" applyProtection="1"/>
    <xf numFmtId="3" fontId="34" fillId="31" borderId="18" xfId="0" quotePrefix="1" applyNumberFormat="1" applyFont="1" applyFill="1" applyBorder="1" applyAlignment="1" applyProtection="1"/>
    <xf numFmtId="3" fontId="92" fillId="31" borderId="18" xfId="0" quotePrefix="1" applyNumberFormat="1" applyFont="1" applyFill="1" applyBorder="1" applyAlignment="1" applyProtection="1">
      <alignment horizontal="center"/>
    </xf>
    <xf numFmtId="178" fontId="34" fillId="0" borderId="23" xfId="0" applyNumberFormat="1" applyFont="1" applyBorder="1" applyProtection="1"/>
    <xf numFmtId="0" fontId="34" fillId="31" borderId="55" xfId="0" applyFont="1" applyFill="1" applyBorder="1" applyAlignment="1" applyProtection="1">
      <alignment horizontal="left"/>
    </xf>
    <xf numFmtId="3" fontId="34" fillId="31" borderId="55" xfId="0" quotePrefix="1" applyNumberFormat="1" applyFont="1" applyFill="1" applyBorder="1" applyAlignment="1" applyProtection="1"/>
    <xf numFmtId="3" fontId="34" fillId="31" borderId="24" xfId="0" quotePrefix="1" applyNumberFormat="1" applyFont="1" applyFill="1" applyBorder="1" applyAlignment="1" applyProtection="1"/>
    <xf numFmtId="3" fontId="34" fillId="31" borderId="22" xfId="0" quotePrefix="1" applyNumberFormat="1" applyFont="1" applyFill="1" applyBorder="1" applyAlignment="1" applyProtection="1"/>
    <xf numFmtId="3" fontId="92" fillId="31" borderId="22" xfId="0" quotePrefix="1" applyNumberFormat="1" applyFont="1" applyFill="1" applyBorder="1" applyAlignment="1" applyProtection="1">
      <alignment horizontal="center"/>
    </xf>
    <xf numFmtId="178" fontId="34" fillId="31" borderId="55" xfId="0" applyNumberFormat="1" applyFont="1" applyFill="1" applyBorder="1" applyProtection="1"/>
    <xf numFmtId="178" fontId="34" fillId="31" borderId="54" xfId="0" applyNumberFormat="1" applyFont="1" applyFill="1" applyBorder="1" applyProtection="1"/>
    <xf numFmtId="3" fontId="34" fillId="31" borderId="54" xfId="0" quotePrefix="1" applyNumberFormat="1" applyFont="1" applyFill="1" applyBorder="1" applyAlignment="1" applyProtection="1"/>
    <xf numFmtId="3" fontId="34" fillId="31" borderId="33" xfId="0" quotePrefix="1" applyNumberFormat="1" applyFont="1" applyFill="1" applyBorder="1" applyAlignment="1" applyProtection="1"/>
    <xf numFmtId="3" fontId="34" fillId="31" borderId="34" xfId="0" quotePrefix="1" applyNumberFormat="1" applyFont="1" applyFill="1" applyBorder="1" applyAlignment="1" applyProtection="1"/>
    <xf numFmtId="3" fontId="92" fillId="31" borderId="34" xfId="0" quotePrefix="1" applyNumberFormat="1" applyFont="1" applyFill="1" applyBorder="1" applyAlignment="1" applyProtection="1">
      <alignment horizontal="center"/>
    </xf>
    <xf numFmtId="0" fontId="34" fillId="31" borderId="54" xfId="0" applyFont="1" applyFill="1" applyBorder="1" applyAlignment="1" applyProtection="1">
      <alignment horizontal="left"/>
    </xf>
    <xf numFmtId="0" fontId="34" fillId="31" borderId="53" xfId="0" quotePrefix="1" applyFont="1" applyFill="1" applyBorder="1" applyAlignment="1" applyProtection="1">
      <alignment horizontal="left"/>
    </xf>
    <xf numFmtId="0" fontId="57" fillId="31" borderId="54" xfId="0" applyFont="1" applyFill="1" applyBorder="1" applyAlignment="1" applyProtection="1">
      <alignment horizontal="left"/>
    </xf>
    <xf numFmtId="0" fontId="57" fillId="15" borderId="120" xfId="0" quotePrefix="1" applyFont="1" applyFill="1" applyBorder="1" applyAlignment="1" applyProtection="1">
      <alignment horizontal="left"/>
    </xf>
    <xf numFmtId="178" fontId="34" fillId="15" borderId="55" xfId="0" applyNumberFormat="1" applyFont="1" applyFill="1" applyBorder="1" applyProtection="1"/>
    <xf numFmtId="0" fontId="86" fillId="15" borderId="38" xfId="0" applyFont="1" applyFill="1" applyBorder="1" applyProtection="1"/>
    <xf numFmtId="0" fontId="34" fillId="31" borderId="121" xfId="0" applyFont="1" applyFill="1" applyBorder="1" applyAlignment="1" applyProtection="1">
      <alignment horizontal="left"/>
    </xf>
    <xf numFmtId="178" fontId="34" fillId="0" borderId="38" xfId="0" applyNumberFormat="1" applyFont="1" applyBorder="1" applyProtection="1"/>
    <xf numFmtId="178" fontId="34" fillId="15" borderId="122" xfId="0" applyNumberFormat="1" applyFont="1" applyFill="1" applyBorder="1" applyProtection="1"/>
    <xf numFmtId="1" fontId="57" fillId="15" borderId="123" xfId="0" applyNumberFormat="1" applyFont="1" applyFill="1" applyBorder="1" applyAlignment="1" applyProtection="1"/>
    <xf numFmtId="1" fontId="34" fillId="15" borderId="0" xfId="0" quotePrefix="1" applyNumberFormat="1" applyFont="1" applyFill="1" applyBorder="1" applyAlignment="1" applyProtection="1">
      <alignment horizontal="right"/>
    </xf>
    <xf numFmtId="0" fontId="34" fillId="15" borderId="124" xfId="0" applyFont="1" applyFill="1" applyBorder="1" applyAlignment="1" applyProtection="1">
      <alignment horizontal="left"/>
    </xf>
    <xf numFmtId="0" fontId="34" fillId="15" borderId="122" xfId="0" applyFont="1" applyFill="1" applyBorder="1" applyAlignment="1" applyProtection="1">
      <alignment horizontal="left"/>
    </xf>
    <xf numFmtId="1" fontId="57" fillId="15" borderId="125" xfId="0" applyNumberFormat="1" applyFont="1" applyFill="1" applyBorder="1" applyProtection="1"/>
    <xf numFmtId="1" fontId="57" fillId="15" borderId="126" xfId="0" applyNumberFormat="1" applyFont="1" applyFill="1" applyBorder="1" applyProtection="1"/>
    <xf numFmtId="3" fontId="34" fillId="15" borderId="0" xfId="0" applyNumberFormat="1" applyFont="1" applyFill="1" applyBorder="1" applyProtection="1"/>
    <xf numFmtId="0" fontId="86" fillId="15" borderId="96" xfId="0" quotePrefix="1" applyFont="1" applyFill="1" applyBorder="1" applyAlignment="1" applyProtection="1">
      <alignment horizontal="left"/>
    </xf>
    <xf numFmtId="189" fontId="202" fillId="15" borderId="96" xfId="0" quotePrefix="1" applyNumberFormat="1" applyFont="1" applyFill="1" applyBorder="1" applyAlignment="1" applyProtection="1"/>
    <xf numFmtId="189" fontId="203" fillId="15" borderId="96" xfId="0" quotePrefix="1" applyNumberFormat="1" applyFont="1" applyFill="1" applyBorder="1" applyAlignment="1" applyProtection="1"/>
    <xf numFmtId="0" fontId="34" fillId="15" borderId="0" xfId="0" applyFont="1" applyFill="1" applyBorder="1" applyAlignment="1" applyProtection="1">
      <alignment horizontal="left"/>
    </xf>
    <xf numFmtId="1" fontId="57" fillId="15" borderId="0" xfId="0" applyNumberFormat="1" applyFont="1" applyFill="1" applyBorder="1" applyProtection="1"/>
    <xf numFmtId="0" fontId="3" fillId="15" borderId="0" xfId="2" applyFont="1" applyFill="1" applyBorder="1" applyAlignment="1" applyProtection="1">
      <alignment horizontal="left" vertical="center"/>
    </xf>
    <xf numFmtId="1" fontId="57" fillId="15" borderId="12" xfId="0" applyNumberFormat="1" applyFont="1" applyFill="1" applyBorder="1" applyProtection="1"/>
    <xf numFmtId="0" fontId="34" fillId="15" borderId="0" xfId="0" applyFont="1" applyFill="1" applyBorder="1" applyAlignment="1" applyProtection="1">
      <alignment horizontal="right"/>
    </xf>
    <xf numFmtId="0" fontId="91" fillId="15" borderId="0" xfId="0" applyFont="1" applyFill="1" applyBorder="1" applyAlignment="1" applyProtection="1">
      <alignment horizontal="center"/>
    </xf>
    <xf numFmtId="0" fontId="91" fillId="15" borderId="0" xfId="0" applyFont="1" applyFill="1" applyBorder="1" applyAlignment="1" applyProtection="1">
      <alignment horizontal="left"/>
    </xf>
    <xf numFmtId="1" fontId="95" fillId="15" borderId="0" xfId="0" applyNumberFormat="1" applyFont="1" applyFill="1" applyBorder="1" applyProtection="1"/>
    <xf numFmtId="0" fontId="96" fillId="15" borderId="0" xfId="0" applyFont="1" applyFill="1" applyProtection="1"/>
    <xf numFmtId="0" fontId="92" fillId="15" borderId="0" xfId="0" applyFont="1" applyFill="1" applyBorder="1" applyAlignment="1" applyProtection="1">
      <alignment horizontal="right"/>
    </xf>
    <xf numFmtId="3" fontId="87" fillId="15" borderId="0" xfId="0" applyNumberFormat="1" applyFont="1" applyFill="1" applyProtection="1"/>
    <xf numFmtId="1" fontId="57" fillId="15" borderId="99" xfId="0" applyNumberFormat="1" applyFont="1" applyFill="1" applyBorder="1" applyProtection="1"/>
    <xf numFmtId="0" fontId="57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Alignment="1" applyProtection="1">
      <alignment horizontal="right"/>
    </xf>
    <xf numFmtId="3" fontId="87" fillId="15" borderId="99" xfId="0" applyNumberFormat="1" applyFont="1" applyFill="1" applyBorder="1" applyProtection="1"/>
    <xf numFmtId="178" fontId="88" fillId="15" borderId="0" xfId="0" quotePrefix="1" applyNumberFormat="1" applyFont="1" applyFill="1" applyBorder="1" applyAlignment="1" applyProtection="1">
      <alignment horizontal="left"/>
    </xf>
    <xf numFmtId="3" fontId="57" fillId="15" borderId="0" xfId="0" applyNumberFormat="1" applyFont="1" applyFill="1" applyBorder="1" applyProtection="1"/>
    <xf numFmtId="0" fontId="92" fillId="15" borderId="0" xfId="0" quotePrefix="1" applyFont="1" applyFill="1" applyBorder="1" applyAlignment="1" applyProtection="1">
      <alignment horizontal="left"/>
    </xf>
    <xf numFmtId="0" fontId="86" fillId="32" borderId="0" xfId="0" applyFont="1" applyFill="1" applyProtection="1"/>
    <xf numFmtId="0" fontId="87" fillId="32" borderId="0" xfId="0" applyFont="1" applyFill="1" applyProtection="1"/>
    <xf numFmtId="0" fontId="86" fillId="17" borderId="0" xfId="5" applyFont="1" applyFill="1" applyBorder="1" applyProtection="1"/>
    <xf numFmtId="0" fontId="161" fillId="17" borderId="0" xfId="2" quotePrefix="1" applyFont="1" applyFill="1" applyAlignment="1" applyProtection="1">
      <alignment vertical="center"/>
    </xf>
    <xf numFmtId="0" fontId="86" fillId="17" borderId="0" xfId="5" applyFont="1" applyFill="1" applyProtection="1"/>
    <xf numFmtId="0" fontId="204" fillId="17" borderId="0" xfId="8" applyFont="1" applyFill="1" applyProtection="1"/>
    <xf numFmtId="0" fontId="160" fillId="17" borderId="0" xfId="5" applyFont="1" applyFill="1" applyAlignment="1" applyProtection="1">
      <alignment horizontal="center" vertical="center"/>
    </xf>
    <xf numFmtId="0" fontId="205" fillId="17" borderId="0" xfId="14" applyFont="1" applyFill="1" applyBorder="1" applyAlignment="1" applyProtection="1">
      <alignment horizontal="left"/>
    </xf>
    <xf numFmtId="0" fontId="161" fillId="13" borderId="0" xfId="14" applyFont="1" applyFill="1" applyAlignment="1" applyProtection="1">
      <alignment horizontal="left"/>
    </xf>
    <xf numFmtId="0" fontId="87" fillId="17" borderId="0" xfId="5" applyFont="1" applyFill="1" applyBorder="1" applyProtection="1"/>
    <xf numFmtId="0" fontId="159" fillId="17" borderId="0" xfId="0" applyNumberFormat="1" applyFont="1" applyFill="1" applyBorder="1" applyAlignment="1" applyProtection="1">
      <alignment horizontal="left"/>
    </xf>
    <xf numFmtId="0" fontId="160" fillId="17" borderId="0" xfId="5" applyNumberFormat="1" applyFont="1" applyFill="1" applyAlignment="1" applyProtection="1">
      <alignment horizontal="center" vertical="center"/>
    </xf>
    <xf numFmtId="0" fontId="87" fillId="17" borderId="0" xfId="5" applyNumberFormat="1" applyFont="1" applyFill="1" applyBorder="1" applyProtection="1"/>
    <xf numFmtId="0" fontId="34" fillId="32" borderId="0" xfId="5" applyFont="1" applyFill="1" applyBorder="1" applyProtection="1"/>
    <xf numFmtId="0" fontId="86" fillId="32" borderId="0" xfId="5" applyFont="1" applyFill="1" applyBorder="1" applyProtection="1"/>
    <xf numFmtId="0" fontId="87" fillId="17" borderId="0" xfId="5" applyFont="1" applyFill="1" applyAlignment="1" applyProtection="1">
      <alignment horizontal="right"/>
    </xf>
    <xf numFmtId="187" fontId="206" fillId="15" borderId="3" xfId="8" applyNumberFormat="1" applyFont="1" applyFill="1" applyBorder="1" applyAlignment="1" applyProtection="1">
      <alignment horizontal="center" vertical="center"/>
    </xf>
    <xf numFmtId="186" fontId="198" fillId="15" borderId="3" xfId="2" applyNumberFormat="1" applyFont="1" applyFill="1" applyBorder="1" applyAlignment="1" applyProtection="1">
      <alignment horizontal="center" vertical="center"/>
    </xf>
    <xf numFmtId="0" fontId="31" fillId="17" borderId="0" xfId="8" applyFont="1" applyFill="1" applyBorder="1" applyAlignment="1" applyProtection="1">
      <alignment horizontal="center"/>
    </xf>
    <xf numFmtId="0" fontId="31" fillId="17" borderId="0" xfId="8" applyFont="1" applyFill="1" applyProtection="1"/>
    <xf numFmtId="0" fontId="156" fillId="15" borderId="3" xfId="0" applyNumberFormat="1" applyFont="1" applyFill="1" applyBorder="1" applyAlignment="1" applyProtection="1">
      <alignment horizontal="center" vertical="center"/>
    </xf>
    <xf numFmtId="0" fontId="200" fillId="15" borderId="3" xfId="2" applyNumberFormat="1" applyFont="1" applyFill="1" applyBorder="1" applyAlignment="1" applyProtection="1">
      <alignment horizontal="center" vertical="center"/>
    </xf>
    <xf numFmtId="0" fontId="31" fillId="17" borderId="0" xfId="8" applyNumberFormat="1" applyFont="1" applyFill="1" applyProtection="1"/>
    <xf numFmtId="0" fontId="31" fillId="32" borderId="0" xfId="8" applyFont="1" applyFill="1" applyProtection="1"/>
    <xf numFmtId="0" fontId="12" fillId="17" borderId="0" xfId="2" quotePrefix="1" applyFont="1" applyFill="1" applyAlignment="1" applyProtection="1">
      <alignment vertical="center"/>
    </xf>
    <xf numFmtId="0" fontId="87" fillId="17" borderId="0" xfId="5" quotePrefix="1" applyFont="1" applyFill="1" applyAlignment="1" applyProtection="1">
      <alignment horizontal="left"/>
    </xf>
    <xf numFmtId="0" fontId="87" fillId="17" borderId="0" xfId="5" quotePrefix="1" applyNumberFormat="1" applyFont="1" applyFill="1" applyAlignment="1" applyProtection="1">
      <alignment horizontal="left"/>
    </xf>
    <xf numFmtId="0" fontId="198" fillId="17" borderId="0" xfId="2" quotePrefix="1" applyFont="1" applyFill="1" applyBorder="1" applyAlignment="1" applyProtection="1"/>
    <xf numFmtId="0" fontId="207" fillId="17" borderId="0" xfId="5" applyFont="1" applyFill="1" applyBorder="1" applyAlignment="1" applyProtection="1">
      <alignment horizontal="right"/>
    </xf>
    <xf numFmtId="0" fontId="208" fillId="17" borderId="0" xfId="8" applyFont="1" applyFill="1" applyBorder="1" applyAlignment="1" applyProtection="1">
      <alignment horizontal="right"/>
    </xf>
    <xf numFmtId="186" fontId="209" fillId="15" borderId="3" xfId="14" applyNumberFormat="1" applyFont="1" applyFill="1" applyBorder="1" applyAlignment="1" applyProtection="1">
      <alignment horizontal="center" vertical="center"/>
    </xf>
    <xf numFmtId="0" fontId="206" fillId="17" borderId="0" xfId="14" applyFont="1" applyFill="1" applyBorder="1" applyAlignment="1" applyProtection="1">
      <alignment horizontal="left"/>
    </xf>
    <xf numFmtId="0" fontId="6" fillId="17" borderId="0" xfId="8" applyFont="1" applyFill="1" applyBorder="1" applyAlignment="1" applyProtection="1">
      <alignment horizontal="right"/>
    </xf>
    <xf numFmtId="0" fontId="210" fillId="17" borderId="0" xfId="8" applyFont="1" applyFill="1" applyBorder="1" applyAlignment="1" applyProtection="1">
      <alignment horizontal="center"/>
    </xf>
    <xf numFmtId="189" fontId="211" fillId="17" borderId="0" xfId="15" applyNumberFormat="1" applyFont="1" applyFill="1" applyBorder="1" applyAlignment="1" applyProtection="1"/>
    <xf numFmtId="38" fontId="211" fillId="17" borderId="0" xfId="15" applyNumberFormat="1" applyFont="1" applyFill="1" applyBorder="1" applyProtection="1"/>
    <xf numFmtId="0" fontId="211" fillId="17" borderId="0" xfId="15" applyNumberFormat="1" applyFont="1" applyFill="1" applyAlignment="1" applyProtection="1"/>
    <xf numFmtId="0" fontId="207" fillId="17" borderId="0" xfId="5" quotePrefix="1" applyFont="1" applyFill="1" applyBorder="1" applyAlignment="1" applyProtection="1">
      <alignment horizontal="left"/>
    </xf>
    <xf numFmtId="0" fontId="212" fillId="17" borderId="0" xfId="5" applyFont="1" applyFill="1" applyBorder="1" applyAlignment="1" applyProtection="1"/>
    <xf numFmtId="179" fontId="213" fillId="15" borderId="3" xfId="2" applyNumberFormat="1" applyFont="1" applyFill="1" applyBorder="1" applyAlignment="1" applyProtection="1">
      <alignment horizontal="center" vertical="center"/>
    </xf>
    <xf numFmtId="0" fontId="214" fillId="35" borderId="0" xfId="5" quotePrefix="1" applyFont="1" applyFill="1" applyAlignment="1" applyProtection="1">
      <alignment horizontal="center"/>
    </xf>
    <xf numFmtId="179" fontId="102" fillId="15" borderId="3" xfId="2" applyNumberFormat="1" applyFont="1" applyFill="1" applyBorder="1" applyAlignment="1" applyProtection="1">
      <alignment horizontal="center" vertical="center"/>
    </xf>
    <xf numFmtId="0" fontId="34" fillId="17" borderId="0" xfId="5" applyNumberFormat="1" applyFont="1" applyFill="1" applyBorder="1" applyProtection="1"/>
    <xf numFmtId="0" fontId="34" fillId="17" borderId="0" xfId="5" applyFont="1" applyFill="1" applyBorder="1" applyProtection="1"/>
    <xf numFmtId="0" fontId="57" fillId="17" borderId="47" xfId="5" applyFont="1" applyFill="1" applyBorder="1" applyProtection="1"/>
    <xf numFmtId="178" fontId="57" fillId="17" borderId="0" xfId="5" applyNumberFormat="1" applyFont="1" applyFill="1" applyBorder="1" applyProtection="1"/>
    <xf numFmtId="0" fontId="57" fillId="17" borderId="47" xfId="5" applyNumberFormat="1" applyFont="1" applyFill="1" applyBorder="1" applyProtection="1"/>
    <xf numFmtId="178" fontId="57" fillId="17" borderId="0" xfId="5" applyNumberFormat="1" applyFont="1" applyFill="1" applyBorder="1" applyAlignment="1" applyProtection="1">
      <alignment horizontal="left"/>
    </xf>
    <xf numFmtId="195" fontId="57" fillId="15" borderId="95" xfId="5" quotePrefix="1" applyNumberFormat="1" applyFont="1" applyFill="1" applyBorder="1" applyAlignment="1" applyProtection="1">
      <alignment horizontal="center"/>
    </xf>
    <xf numFmtId="195" fontId="57" fillId="15" borderId="96" xfId="5" quotePrefix="1" applyNumberFormat="1" applyFont="1" applyFill="1" applyBorder="1" applyAlignment="1" applyProtection="1">
      <alignment horizontal="center"/>
    </xf>
    <xf numFmtId="195" fontId="57" fillId="15" borderId="97" xfId="5" quotePrefix="1" applyNumberFormat="1" applyFont="1" applyFill="1" applyBorder="1" applyAlignment="1" applyProtection="1">
      <alignment horizontal="center"/>
    </xf>
    <xf numFmtId="195" fontId="215" fillId="19" borderId="117" xfId="5" quotePrefix="1" applyNumberFormat="1" applyFont="1" applyFill="1" applyBorder="1" applyAlignment="1" applyProtection="1">
      <alignment horizontal="center" wrapText="1"/>
    </xf>
    <xf numFmtId="195" fontId="216" fillId="19" borderId="117" xfId="5" quotePrefix="1" applyNumberFormat="1" applyFont="1" applyFill="1" applyBorder="1" applyAlignment="1" applyProtection="1">
      <alignment horizontal="center" vertical="center" wrapText="1"/>
    </xf>
    <xf numFmtId="195" fontId="217" fillId="37" borderId="117" xfId="5" quotePrefix="1" applyNumberFormat="1" applyFont="1" applyFill="1" applyBorder="1" applyAlignment="1" applyProtection="1">
      <alignment horizontal="center" vertical="center" wrapText="1"/>
    </xf>
    <xf numFmtId="195" fontId="158" fillId="37" borderId="117" xfId="5" quotePrefix="1" applyNumberFormat="1" applyFont="1" applyFill="1" applyBorder="1" applyAlignment="1" applyProtection="1">
      <alignment horizontal="center" vertical="center" wrapText="1"/>
    </xf>
    <xf numFmtId="195" fontId="218" fillId="38" borderId="117" xfId="5" quotePrefix="1" applyNumberFormat="1" applyFont="1" applyFill="1" applyBorder="1" applyAlignment="1" applyProtection="1">
      <alignment horizontal="center" wrapText="1"/>
    </xf>
    <xf numFmtId="195" fontId="57" fillId="15" borderId="127" xfId="5" quotePrefix="1" applyNumberFormat="1" applyFont="1" applyFill="1" applyBorder="1" applyAlignment="1" applyProtection="1">
      <alignment horizontal="center" wrapText="1"/>
    </xf>
    <xf numFmtId="178" fontId="57" fillId="17" borderId="17" xfId="5" applyNumberFormat="1" applyFont="1" applyFill="1" applyBorder="1" applyAlignment="1" applyProtection="1">
      <alignment horizontal="center" vertical="center" wrapText="1"/>
    </xf>
    <xf numFmtId="0" fontId="91" fillId="15" borderId="117" xfId="5" quotePrefix="1" applyNumberFormat="1" applyFont="1" applyFill="1" applyBorder="1" applyAlignment="1" applyProtection="1">
      <alignment horizontal="center" wrapText="1"/>
    </xf>
    <xf numFmtId="0" fontId="57" fillId="15" borderId="117" xfId="5" quotePrefix="1" applyNumberFormat="1" applyFont="1" applyFill="1" applyBorder="1" applyAlignment="1" applyProtection="1">
      <alignment horizontal="center" wrapText="1"/>
    </xf>
    <xf numFmtId="0" fontId="58" fillId="15" borderId="122" xfId="5" quotePrefix="1" applyFont="1" applyFill="1" applyBorder="1" applyAlignment="1" applyProtection="1">
      <alignment horizontal="left" vertical="top"/>
    </xf>
    <xf numFmtId="0" fontId="58" fillId="15" borderId="47" xfId="5" quotePrefix="1" applyFont="1" applyFill="1" applyBorder="1" applyAlignment="1" applyProtection="1">
      <alignment horizontal="center" vertical="top"/>
    </xf>
    <xf numFmtId="0" fontId="58" fillId="15" borderId="48" xfId="5" quotePrefix="1" applyFont="1" applyFill="1" applyBorder="1" applyAlignment="1" applyProtection="1">
      <alignment horizontal="center" vertical="top"/>
    </xf>
    <xf numFmtId="196" fontId="215" fillId="19" borderId="123" xfId="5" quotePrefix="1" applyNumberFormat="1" applyFont="1" applyFill="1" applyBorder="1" applyAlignment="1" applyProtection="1">
      <alignment horizontal="center"/>
    </xf>
    <xf numFmtId="179" fontId="219" fillId="19" borderId="123" xfId="5" quotePrefix="1" applyNumberFormat="1" applyFont="1" applyFill="1" applyBorder="1" applyAlignment="1" applyProtection="1">
      <alignment horizontal="center"/>
    </xf>
    <xf numFmtId="196" fontId="160" fillId="37" borderId="123" xfId="5" quotePrefix="1" applyNumberFormat="1" applyFont="1" applyFill="1" applyBorder="1" applyAlignment="1" applyProtection="1">
      <alignment horizontal="center"/>
    </xf>
    <xf numFmtId="179" fontId="158" fillId="37" borderId="123" xfId="5" quotePrefix="1" applyNumberFormat="1" applyFont="1" applyFill="1" applyBorder="1" applyAlignment="1" applyProtection="1">
      <alignment horizontal="center"/>
    </xf>
    <xf numFmtId="179" fontId="87" fillId="17" borderId="0" xfId="5" applyNumberFormat="1" applyFont="1" applyFill="1" applyAlignment="1" applyProtection="1">
      <alignment horizontal="right"/>
    </xf>
    <xf numFmtId="179" fontId="218" fillId="38" borderId="123" xfId="5" quotePrefix="1" applyNumberFormat="1" applyFont="1" applyFill="1" applyBorder="1" applyAlignment="1" applyProtection="1">
      <alignment horizontal="center"/>
    </xf>
    <xf numFmtId="179" fontId="57" fillId="15" borderId="128" xfId="5" quotePrefix="1" applyNumberFormat="1" applyFont="1" applyFill="1" applyBorder="1" applyAlignment="1" applyProtection="1">
      <alignment horizontal="center"/>
    </xf>
    <xf numFmtId="0" fontId="57" fillId="17" borderId="17" xfId="5" applyFont="1" applyFill="1" applyBorder="1" applyAlignment="1" applyProtection="1">
      <alignment horizontal="center"/>
    </xf>
    <xf numFmtId="196" fontId="34" fillId="15" borderId="123" xfId="5" quotePrefix="1" applyNumberFormat="1" applyFont="1" applyFill="1" applyBorder="1" applyAlignment="1" applyProtection="1">
      <alignment horizontal="center"/>
    </xf>
    <xf numFmtId="0" fontId="34" fillId="17" borderId="0" xfId="5" applyFont="1" applyFill="1" applyProtection="1"/>
    <xf numFmtId="0" fontId="34" fillId="15" borderId="11" xfId="5" applyFont="1" applyFill="1" applyBorder="1" applyAlignment="1" applyProtection="1">
      <alignment horizontal="left"/>
    </xf>
    <xf numFmtId="0" fontId="34" fillId="15" borderId="0" xfId="5" applyFont="1" applyFill="1" applyBorder="1" applyAlignment="1" applyProtection="1">
      <alignment horizontal="center"/>
    </xf>
    <xf numFmtId="0" fontId="34" fillId="15" borderId="2" xfId="5" applyFont="1" applyFill="1" applyBorder="1" applyAlignment="1" applyProtection="1">
      <alignment horizontal="center"/>
    </xf>
    <xf numFmtId="0" fontId="34" fillId="15" borderId="52" xfId="5" quotePrefix="1" applyFont="1" applyFill="1" applyBorder="1" applyAlignment="1" applyProtection="1">
      <alignment horizontal="center"/>
    </xf>
    <xf numFmtId="0" fontId="57" fillId="15" borderId="52" xfId="5" quotePrefix="1" applyFont="1" applyFill="1" applyBorder="1" applyAlignment="1" applyProtection="1">
      <alignment horizontal="center"/>
    </xf>
    <xf numFmtId="0" fontId="57" fillId="15" borderId="129" xfId="5" quotePrefix="1" applyFont="1" applyFill="1" applyBorder="1" applyAlignment="1" applyProtection="1">
      <alignment horizontal="center"/>
    </xf>
    <xf numFmtId="0" fontId="86" fillId="17" borderId="17" xfId="5" applyFont="1" applyFill="1" applyBorder="1" applyProtection="1"/>
    <xf numFmtId="0" fontId="34" fillId="15" borderId="52" xfId="5" quotePrefix="1" applyNumberFormat="1" applyFont="1" applyFill="1" applyBorder="1" applyAlignment="1" applyProtection="1">
      <alignment horizontal="center"/>
    </xf>
    <xf numFmtId="0" fontId="57" fillId="15" borderId="52" xfId="5" quotePrefix="1" applyNumberFormat="1" applyFont="1" applyFill="1" applyBorder="1" applyAlignment="1" applyProtection="1">
      <alignment horizontal="center"/>
    </xf>
    <xf numFmtId="0" fontId="88" fillId="15" borderId="31" xfId="5" quotePrefix="1" applyFont="1" applyFill="1" applyBorder="1" applyAlignment="1" applyProtection="1">
      <alignment horizontal="left"/>
    </xf>
    <xf numFmtId="0" fontId="88" fillId="15" borderId="16" xfId="5" quotePrefix="1" applyFont="1" applyFill="1" applyBorder="1" applyAlignment="1" applyProtection="1">
      <alignment horizontal="left"/>
    </xf>
    <xf numFmtId="0" fontId="88" fillId="15" borderId="88" xfId="5" quotePrefix="1" applyFont="1" applyFill="1" applyBorder="1" applyAlignment="1" applyProtection="1">
      <alignment horizontal="left"/>
    </xf>
    <xf numFmtId="0" fontId="220" fillId="17" borderId="0" xfId="5" applyFont="1" applyFill="1" applyBorder="1" applyProtection="1"/>
    <xf numFmtId="38" fontId="63" fillId="15" borderId="17" xfId="15" applyNumberFormat="1" applyFont="1" applyFill="1" applyBorder="1" applyAlignment="1" applyProtection="1"/>
    <xf numFmtId="38" fontId="63" fillId="15" borderId="0" xfId="15" applyNumberFormat="1" applyFont="1" applyFill="1" applyBorder="1" applyAlignment="1" applyProtection="1"/>
    <xf numFmtId="38" fontId="63" fillId="15" borderId="2" xfId="15" applyNumberFormat="1" applyFont="1" applyFill="1" applyBorder="1" applyAlignment="1" applyProtection="1"/>
    <xf numFmtId="197" fontId="34" fillId="15" borderId="90" xfId="5" applyNumberFormat="1" applyFont="1" applyFill="1" applyBorder="1" applyAlignment="1" applyProtection="1"/>
    <xf numFmtId="197" fontId="57" fillId="15" borderId="90" xfId="5" applyNumberFormat="1" applyFont="1" applyFill="1" applyBorder="1" applyAlignment="1" applyProtection="1"/>
    <xf numFmtId="197" fontId="87" fillId="17" borderId="0" xfId="5" applyNumberFormat="1" applyFont="1" applyFill="1" applyAlignment="1" applyProtection="1">
      <alignment horizontal="right"/>
    </xf>
    <xf numFmtId="197" fontId="34" fillId="15" borderId="130" xfId="5" applyNumberFormat="1" applyFont="1" applyFill="1" applyBorder="1" applyAlignment="1" applyProtection="1"/>
    <xf numFmtId="197" fontId="57" fillId="17" borderId="0" xfId="5" applyNumberFormat="1" applyFont="1" applyFill="1" applyBorder="1" applyAlignment="1" applyProtection="1">
      <alignment horizontal="right"/>
    </xf>
    <xf numFmtId="38" fontId="6" fillId="15" borderId="17" xfId="15" applyNumberFormat="1" applyFont="1" applyFill="1" applyBorder="1" applyAlignment="1" applyProtection="1"/>
    <xf numFmtId="38" fontId="6" fillId="15" borderId="0" xfId="15" applyNumberFormat="1" applyFont="1" applyFill="1" applyBorder="1" applyAlignment="1" applyProtection="1"/>
    <xf numFmtId="38" fontId="6" fillId="15" borderId="2" xfId="15" applyNumberFormat="1" applyFont="1" applyFill="1" applyBorder="1" applyAlignment="1" applyProtection="1"/>
    <xf numFmtId="197" fontId="34" fillId="15" borderId="73" xfId="5" applyNumberFormat="1" applyFont="1" applyFill="1" applyBorder="1" applyAlignment="1" applyProtection="1"/>
    <xf numFmtId="197" fontId="57" fillId="15" borderId="73" xfId="5" applyNumberFormat="1" applyFont="1" applyFill="1" applyBorder="1" applyAlignment="1" applyProtection="1"/>
    <xf numFmtId="197" fontId="34" fillId="15" borderId="131" xfId="5" applyNumberFormat="1" applyFont="1" applyFill="1" applyBorder="1" applyAlignment="1" applyProtection="1"/>
    <xf numFmtId="38" fontId="3" fillId="15" borderId="132" xfId="15" applyNumberFormat="1" applyFont="1" applyFill="1" applyBorder="1" applyAlignment="1" applyProtection="1"/>
    <xf numFmtId="38" fontId="3" fillId="15" borderId="99" xfId="15" applyNumberFormat="1" applyFont="1" applyFill="1" applyBorder="1" applyAlignment="1" applyProtection="1"/>
    <xf numFmtId="38" fontId="3" fillId="15" borderId="133" xfId="15" applyNumberFormat="1" applyFont="1" applyFill="1" applyBorder="1" applyAlignment="1" applyProtection="1"/>
    <xf numFmtId="197" fontId="34" fillId="15" borderId="120" xfId="5" applyNumberFormat="1" applyFont="1" applyFill="1" applyBorder="1" applyAlignment="1" applyProtection="1"/>
    <xf numFmtId="197" fontId="57" fillId="15" borderId="120" xfId="5" applyNumberFormat="1" applyFont="1" applyFill="1" applyBorder="1" applyAlignment="1" applyProtection="1"/>
    <xf numFmtId="197" fontId="57" fillId="15" borderId="134" xfId="5" applyNumberFormat="1" applyFont="1" applyFill="1" applyBorder="1" applyAlignment="1" applyProtection="1"/>
    <xf numFmtId="38" fontId="3" fillId="15" borderId="115" xfId="15" applyNumberFormat="1" applyFont="1" applyFill="1" applyBorder="1" applyAlignment="1" applyProtection="1"/>
    <xf numFmtId="38" fontId="3" fillId="15" borderId="23" xfId="15" applyNumberFormat="1" applyFont="1" applyFill="1" applyBorder="1" applyAlignment="1" applyProtection="1"/>
    <xf numFmtId="38" fontId="3" fillId="15" borderId="102" xfId="15" applyNumberFormat="1" applyFont="1" applyFill="1" applyBorder="1" applyAlignment="1" applyProtection="1"/>
    <xf numFmtId="197" fontId="34" fillId="15" borderId="55" xfId="5" applyNumberFormat="1" applyFont="1" applyFill="1" applyBorder="1" applyAlignment="1" applyProtection="1"/>
    <xf numFmtId="197" fontId="57" fillId="15" borderId="55" xfId="5" applyNumberFormat="1" applyFont="1" applyFill="1" applyBorder="1" applyAlignment="1" applyProtection="1"/>
    <xf numFmtId="197" fontId="57" fillId="15" borderId="135" xfId="5" applyNumberFormat="1" applyFont="1" applyFill="1" applyBorder="1" applyAlignment="1" applyProtection="1"/>
    <xf numFmtId="38" fontId="3" fillId="15" borderId="113" xfId="15" applyNumberFormat="1" applyFont="1" applyFill="1" applyBorder="1" applyAlignment="1" applyProtection="1"/>
    <xf numFmtId="38" fontId="3" fillId="15" borderId="32" xfId="15" applyNumberFormat="1" applyFont="1" applyFill="1" applyBorder="1" applyAlignment="1" applyProtection="1"/>
    <xf numFmtId="38" fontId="3" fillId="15" borderId="39" xfId="15" applyNumberFormat="1" applyFont="1" applyFill="1" applyBorder="1" applyAlignment="1" applyProtection="1"/>
    <xf numFmtId="197" fontId="34" fillId="15" borderId="57" xfId="5" applyNumberFormat="1" applyFont="1" applyFill="1" applyBorder="1" applyAlignment="1" applyProtection="1"/>
    <xf numFmtId="197" fontId="57" fillId="15" borderId="57" xfId="5" applyNumberFormat="1" applyFont="1" applyFill="1" applyBorder="1" applyAlignment="1" applyProtection="1"/>
    <xf numFmtId="197" fontId="57" fillId="15" borderId="136" xfId="5" applyNumberFormat="1" applyFont="1" applyFill="1" applyBorder="1" applyAlignment="1" applyProtection="1"/>
    <xf numFmtId="38" fontId="6" fillId="8" borderId="31" xfId="15" applyNumberFormat="1" applyFont="1" applyFill="1" applyBorder="1" applyAlignment="1" applyProtection="1"/>
    <xf numFmtId="38" fontId="6" fillId="8" borderId="16" xfId="15" applyNumberFormat="1" applyFont="1" applyFill="1" applyBorder="1" applyAlignment="1" applyProtection="1"/>
    <xf numFmtId="38" fontId="6" fillId="8" borderId="88" xfId="15" applyNumberFormat="1" applyFont="1" applyFill="1" applyBorder="1" applyAlignment="1" applyProtection="1"/>
    <xf numFmtId="197" fontId="34" fillId="17" borderId="52" xfId="5" applyNumberFormat="1" applyFont="1" applyFill="1" applyBorder="1" applyAlignment="1" applyProtection="1"/>
    <xf numFmtId="197" fontId="57" fillId="17" borderId="52" xfId="5" applyNumberFormat="1" applyFont="1" applyFill="1" applyBorder="1" applyAlignment="1" applyProtection="1"/>
    <xf numFmtId="197" fontId="57" fillId="17" borderId="129" xfId="5" applyNumberFormat="1" applyFont="1" applyFill="1" applyBorder="1" applyAlignment="1" applyProtection="1"/>
    <xf numFmtId="197" fontId="57" fillId="15" borderId="130" xfId="5" applyNumberFormat="1" applyFont="1" applyFill="1" applyBorder="1" applyAlignment="1" applyProtection="1"/>
    <xf numFmtId="0" fontId="34" fillId="15" borderId="114" xfId="5" applyFont="1" applyFill="1" applyBorder="1" applyAlignment="1" applyProtection="1">
      <alignment horizontal="left"/>
    </xf>
    <xf numFmtId="0" fontId="34" fillId="15" borderId="50" xfId="5" applyFont="1" applyFill="1" applyBorder="1" applyAlignment="1" applyProtection="1">
      <alignment horizontal="left"/>
    </xf>
    <xf numFmtId="0" fontId="34" fillId="15" borderId="51" xfId="5" applyFont="1" applyFill="1" applyBorder="1" applyAlignment="1" applyProtection="1">
      <alignment horizontal="left"/>
    </xf>
    <xf numFmtId="197" fontId="57" fillId="15" borderId="131" xfId="5" applyNumberFormat="1" applyFont="1" applyFill="1" applyBorder="1" applyAlignment="1" applyProtection="1"/>
    <xf numFmtId="0" fontId="34" fillId="15" borderId="114" xfId="5" applyFont="1" applyFill="1" applyBorder="1" applyAlignment="1" applyProtection="1">
      <alignment horizontal="center"/>
    </xf>
    <xf numFmtId="0" fontId="34" fillId="15" borderId="19" xfId="5" applyFont="1" applyFill="1" applyBorder="1" applyAlignment="1" applyProtection="1">
      <alignment horizontal="center"/>
    </xf>
    <xf numFmtId="0" fontId="34" fillId="15" borderId="137" xfId="5" applyFont="1" applyFill="1" applyBorder="1" applyAlignment="1" applyProtection="1">
      <alignment horizontal="center"/>
    </xf>
    <xf numFmtId="38" fontId="6" fillId="21" borderId="49" xfId="15" applyNumberFormat="1" applyFont="1" applyFill="1" applyBorder="1" applyAlignment="1" applyProtection="1"/>
    <xf numFmtId="38" fontId="6" fillId="21" borderId="0" xfId="15" applyNumberFormat="1" applyFont="1" applyFill="1" applyBorder="1" applyAlignment="1" applyProtection="1"/>
    <xf numFmtId="38" fontId="6" fillId="21" borderId="2" xfId="15" applyNumberFormat="1" applyFont="1" applyFill="1" applyBorder="1" applyAlignment="1" applyProtection="1"/>
    <xf numFmtId="197" fontId="34" fillId="21" borderId="90" xfId="5" applyNumberFormat="1" applyFont="1" applyFill="1" applyBorder="1" applyAlignment="1" applyProtection="1"/>
    <xf numFmtId="197" fontId="57" fillId="21" borderId="90" xfId="5" applyNumberFormat="1" applyFont="1" applyFill="1" applyBorder="1" applyAlignment="1" applyProtection="1"/>
    <xf numFmtId="197" fontId="57" fillId="21" borderId="130" xfId="5" applyNumberFormat="1" applyFont="1" applyFill="1" applyBorder="1" applyAlignment="1" applyProtection="1"/>
    <xf numFmtId="38" fontId="6" fillId="21" borderId="49" xfId="15" applyNumberFormat="1" applyFont="1" applyFill="1" applyBorder="1" applyAlignment="1" applyProtection="1">
      <alignment horizontal="center"/>
    </xf>
    <xf numFmtId="38" fontId="6" fillId="21" borderId="50" xfId="15" applyNumberFormat="1" applyFont="1" applyFill="1" applyBorder="1" applyAlignment="1" applyProtection="1">
      <alignment horizontal="center"/>
    </xf>
    <xf numFmtId="38" fontId="6" fillId="21" borderId="51" xfId="15" applyNumberFormat="1" applyFont="1" applyFill="1" applyBorder="1" applyAlignment="1" applyProtection="1">
      <alignment horizontal="center"/>
    </xf>
    <xf numFmtId="38" fontId="3" fillId="21" borderId="132" xfId="15" applyNumberFormat="1" applyFont="1" applyFill="1" applyBorder="1" applyAlignment="1" applyProtection="1"/>
    <xf numFmtId="38" fontId="3" fillId="21" borderId="0" xfId="15" applyNumberFormat="1" applyFont="1" applyFill="1" applyBorder="1" applyAlignment="1" applyProtection="1"/>
    <xf numFmtId="38" fontId="3" fillId="21" borderId="2" xfId="15" applyNumberFormat="1" applyFont="1" applyFill="1" applyBorder="1" applyAlignment="1" applyProtection="1"/>
    <xf numFmtId="197" fontId="34" fillId="21" borderId="120" xfId="5" applyNumberFormat="1" applyFont="1" applyFill="1" applyBorder="1" applyAlignment="1" applyProtection="1"/>
    <xf numFmtId="197" fontId="57" fillId="21" borderId="120" xfId="5" applyNumberFormat="1" applyFont="1" applyFill="1" applyBorder="1" applyAlignment="1" applyProtection="1"/>
    <xf numFmtId="197" fontId="57" fillId="21" borderId="134" xfId="5" applyNumberFormat="1" applyFont="1" applyFill="1" applyBorder="1" applyAlignment="1" applyProtection="1"/>
    <xf numFmtId="38" fontId="3" fillId="21" borderId="132" xfId="15" applyNumberFormat="1" applyFont="1" applyFill="1" applyBorder="1" applyAlignment="1" applyProtection="1">
      <alignment horizontal="center"/>
    </xf>
    <xf numFmtId="38" fontId="3" fillId="21" borderId="99" xfId="15" applyNumberFormat="1" applyFont="1" applyFill="1" applyBorder="1" applyAlignment="1" applyProtection="1">
      <alignment horizontal="center"/>
    </xf>
    <xf numFmtId="38" fontId="3" fillId="21" borderId="133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/>
    <xf numFmtId="197" fontId="34" fillId="21" borderId="55" xfId="5" applyNumberFormat="1" applyFont="1" applyFill="1" applyBorder="1" applyAlignment="1" applyProtection="1"/>
    <xf numFmtId="197" fontId="57" fillId="21" borderId="55" xfId="5" applyNumberFormat="1" applyFont="1" applyFill="1" applyBorder="1" applyAlignment="1" applyProtection="1"/>
    <xf numFmtId="197" fontId="57" fillId="21" borderId="135" xfId="5" applyNumberFormat="1" applyFont="1" applyFill="1" applyBorder="1" applyAlignment="1" applyProtection="1"/>
    <xf numFmtId="38" fontId="3" fillId="21" borderId="115" xfId="15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>
      <alignment horizontal="center"/>
    </xf>
    <xf numFmtId="38" fontId="3" fillId="21" borderId="102" xfId="15" applyNumberFormat="1" applyFont="1" applyFill="1" applyBorder="1" applyAlignment="1" applyProtection="1">
      <alignment horizontal="center"/>
    </xf>
    <xf numFmtId="38" fontId="3" fillId="21" borderId="116" xfId="15" applyNumberFormat="1" applyFont="1" applyFill="1" applyBorder="1" applyAlignment="1" applyProtection="1"/>
    <xf numFmtId="197" fontId="34" fillId="21" borderId="57" xfId="5" applyNumberFormat="1" applyFont="1" applyFill="1" applyBorder="1" applyAlignment="1" applyProtection="1"/>
    <xf numFmtId="197" fontId="57" fillId="21" borderId="57" xfId="5" applyNumberFormat="1" applyFont="1" applyFill="1" applyBorder="1" applyAlignment="1" applyProtection="1"/>
    <xf numFmtId="197" fontId="57" fillId="21" borderId="136" xfId="5" applyNumberFormat="1" applyFont="1" applyFill="1" applyBorder="1" applyAlignment="1" applyProtection="1"/>
    <xf numFmtId="38" fontId="3" fillId="21" borderId="116" xfId="15" applyNumberFormat="1" applyFont="1" applyFill="1" applyBorder="1" applyAlignment="1" applyProtection="1">
      <alignment horizontal="center"/>
    </xf>
    <xf numFmtId="38" fontId="3" fillId="21" borderId="38" xfId="15" applyNumberFormat="1" applyFont="1" applyFill="1" applyBorder="1" applyAlignment="1" applyProtection="1">
      <alignment horizontal="center"/>
    </xf>
    <xf numFmtId="38" fontId="3" fillId="21" borderId="138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/>
    <xf numFmtId="38" fontId="14" fillId="21" borderId="19" xfId="15" applyNumberFormat="1" applyFont="1" applyFill="1" applyBorder="1" applyAlignment="1" applyProtection="1"/>
    <xf numFmtId="38" fontId="14" fillId="21" borderId="137" xfId="15" applyNumberFormat="1" applyFont="1" applyFill="1" applyBorder="1" applyAlignment="1" applyProtection="1"/>
    <xf numFmtId="197" fontId="91" fillId="21" borderId="53" xfId="5" applyNumberFormat="1" applyFont="1" applyFill="1" applyBorder="1" applyAlignment="1" applyProtection="1"/>
    <xf numFmtId="197" fontId="95" fillId="21" borderId="53" xfId="5" applyNumberFormat="1" applyFont="1" applyFill="1" applyBorder="1" applyAlignment="1" applyProtection="1"/>
    <xf numFmtId="197" fontId="95" fillId="21" borderId="139" xfId="5" applyNumberFormat="1" applyFont="1" applyFill="1" applyBorder="1" applyAlignment="1" applyProtection="1"/>
    <xf numFmtId="38" fontId="14" fillId="21" borderId="115" xfId="15" applyNumberFormat="1" applyFont="1" applyFill="1" applyBorder="1" applyAlignment="1" applyProtection="1"/>
    <xf numFmtId="38" fontId="14" fillId="21" borderId="23" xfId="15" applyNumberFormat="1" applyFont="1" applyFill="1" applyBorder="1" applyAlignment="1" applyProtection="1"/>
    <xf numFmtId="38" fontId="14" fillId="21" borderId="102" xfId="15" applyNumberFormat="1" applyFont="1" applyFill="1" applyBorder="1" applyAlignment="1" applyProtection="1"/>
    <xf numFmtId="197" fontId="91" fillId="21" borderId="55" xfId="5" applyNumberFormat="1" applyFont="1" applyFill="1" applyBorder="1" applyAlignment="1" applyProtection="1"/>
    <xf numFmtId="197" fontId="95" fillId="21" borderId="55" xfId="5" applyNumberFormat="1" applyFont="1" applyFill="1" applyBorder="1" applyAlignment="1" applyProtection="1"/>
    <xf numFmtId="197" fontId="95" fillId="21" borderId="135" xfId="5" applyNumberFormat="1" applyFont="1" applyFill="1" applyBorder="1" applyAlignment="1" applyProtection="1"/>
    <xf numFmtId="38" fontId="14" fillId="21" borderId="113" xfId="15" applyNumberFormat="1" applyFont="1" applyFill="1" applyBorder="1" applyAlignment="1" applyProtection="1"/>
    <xf numFmtId="38" fontId="14" fillId="21" borderId="32" xfId="15" applyNumberFormat="1" applyFont="1" applyFill="1" applyBorder="1" applyAlignment="1" applyProtection="1"/>
    <xf numFmtId="38" fontId="14" fillId="21" borderId="39" xfId="15" applyNumberFormat="1" applyFont="1" applyFill="1" applyBorder="1" applyAlignment="1" applyProtection="1"/>
    <xf numFmtId="197" fontId="91" fillId="21" borderId="54" xfId="5" applyNumberFormat="1" applyFont="1" applyFill="1" applyBorder="1" applyAlignment="1" applyProtection="1"/>
    <xf numFmtId="197" fontId="95" fillId="21" borderId="54" xfId="5" applyNumberFormat="1" applyFont="1" applyFill="1" applyBorder="1" applyAlignment="1" applyProtection="1"/>
    <xf numFmtId="197" fontId="95" fillId="21" borderId="140" xfId="5" applyNumberFormat="1" applyFont="1" applyFill="1" applyBorder="1" applyAlignment="1" applyProtection="1"/>
    <xf numFmtId="0" fontId="34" fillId="15" borderId="31" xfId="5" applyFont="1" applyFill="1" applyBorder="1" applyAlignment="1" applyProtection="1">
      <alignment horizontal="left"/>
    </xf>
    <xf numFmtId="0" fontId="34" fillId="15" borderId="16" xfId="5" applyFont="1" applyFill="1" applyBorder="1" applyAlignment="1" applyProtection="1">
      <alignment horizontal="left"/>
    </xf>
    <xf numFmtId="0" fontId="34" fillId="15" borderId="2" xfId="5" applyFont="1" applyFill="1" applyBorder="1" applyAlignment="1" applyProtection="1">
      <alignment horizontal="left"/>
    </xf>
    <xf numFmtId="0" fontId="34" fillId="15" borderId="31" xfId="5" applyFont="1" applyFill="1" applyBorder="1" applyAlignment="1" applyProtection="1">
      <alignment horizontal="center"/>
    </xf>
    <xf numFmtId="0" fontId="34" fillId="15" borderId="16" xfId="5" applyFont="1" applyFill="1" applyBorder="1" applyAlignment="1" applyProtection="1">
      <alignment horizontal="center"/>
    </xf>
    <xf numFmtId="0" fontId="34" fillId="15" borderId="88" xfId="5" applyFont="1" applyFill="1" applyBorder="1" applyAlignment="1" applyProtection="1">
      <alignment horizontal="center"/>
    </xf>
    <xf numFmtId="0" fontId="34" fillId="15" borderId="49" xfId="5" applyFont="1" applyFill="1" applyBorder="1" applyAlignment="1" applyProtection="1">
      <alignment horizontal="left"/>
    </xf>
    <xf numFmtId="0" fontId="34" fillId="15" borderId="49" xfId="5" applyFont="1" applyFill="1" applyBorder="1" applyAlignment="1" applyProtection="1">
      <alignment horizontal="center"/>
    </xf>
    <xf numFmtId="0" fontId="34" fillId="15" borderId="50" xfId="5" applyFont="1" applyFill="1" applyBorder="1" applyAlignment="1" applyProtection="1">
      <alignment horizontal="center"/>
    </xf>
    <xf numFmtId="0" fontId="34" fillId="15" borderId="51" xfId="5" applyFont="1" applyFill="1" applyBorder="1" applyAlignment="1" applyProtection="1">
      <alignment horizontal="center"/>
    </xf>
    <xf numFmtId="0" fontId="57" fillId="19" borderId="141" xfId="5" applyFont="1" applyFill="1" applyBorder="1" applyAlignment="1" applyProtection="1">
      <alignment horizontal="left"/>
    </xf>
    <xf numFmtId="0" fontId="57" fillId="19" borderId="142" xfId="5" applyFont="1" applyFill="1" applyBorder="1" applyAlignment="1" applyProtection="1">
      <alignment horizontal="left"/>
    </xf>
    <xf numFmtId="0" fontId="57" fillId="19" borderId="143" xfId="5" applyFont="1" applyFill="1" applyBorder="1" applyAlignment="1" applyProtection="1">
      <alignment horizontal="left"/>
    </xf>
    <xf numFmtId="197" fontId="34" fillId="19" borderId="121" xfId="5" applyNumberFormat="1" applyFont="1" applyFill="1" applyBorder="1" applyAlignment="1" applyProtection="1"/>
    <xf numFmtId="197" fontId="57" fillId="19" borderId="121" xfId="5" applyNumberFormat="1" applyFont="1" applyFill="1" applyBorder="1" applyAlignment="1" applyProtection="1"/>
    <xf numFmtId="197" fontId="57" fillId="19" borderId="144" xfId="5" applyNumberFormat="1" applyFont="1" applyFill="1" applyBorder="1" applyAlignment="1" applyProtection="1"/>
    <xf numFmtId="197" fontId="57" fillId="17" borderId="0" xfId="5" applyNumberFormat="1" applyFont="1" applyFill="1" applyBorder="1" applyAlignment="1" applyProtection="1"/>
    <xf numFmtId="0" fontId="87" fillId="17" borderId="0" xfId="5" applyFont="1" applyFill="1" applyBorder="1" applyAlignment="1" applyProtection="1">
      <alignment horizontal="right"/>
    </xf>
    <xf numFmtId="38" fontId="6" fillId="24" borderId="31" xfId="15" applyNumberFormat="1" applyFont="1" applyFill="1" applyBorder="1" applyAlignment="1" applyProtection="1"/>
    <xf numFmtId="38" fontId="6" fillId="24" borderId="16" xfId="15" applyNumberFormat="1" applyFont="1" applyFill="1" applyBorder="1" applyAlignment="1" applyProtection="1"/>
    <xf numFmtId="38" fontId="6" fillId="24" borderId="88" xfId="15" applyNumberFormat="1" applyFont="1" applyFill="1" applyBorder="1" applyAlignment="1" applyProtection="1"/>
    <xf numFmtId="197" fontId="34" fillId="24" borderId="52" xfId="5" applyNumberFormat="1" applyFont="1" applyFill="1" applyBorder="1" applyAlignment="1" applyProtection="1"/>
    <xf numFmtId="197" fontId="57" fillId="24" borderId="52" xfId="5" applyNumberFormat="1" applyFont="1" applyFill="1" applyBorder="1" applyAlignment="1" applyProtection="1"/>
    <xf numFmtId="197" fontId="57" fillId="24" borderId="129" xfId="5" applyNumberFormat="1" applyFont="1" applyFill="1" applyBorder="1" applyAlignment="1" applyProtection="1"/>
    <xf numFmtId="197" fontId="34" fillId="15" borderId="54" xfId="5" applyNumberFormat="1" applyFont="1" applyFill="1" applyBorder="1" applyAlignment="1" applyProtection="1"/>
    <xf numFmtId="197" fontId="57" fillId="15" borderId="54" xfId="5" applyNumberFormat="1" applyFont="1" applyFill="1" applyBorder="1" applyAlignment="1" applyProtection="1"/>
    <xf numFmtId="197" fontId="57" fillId="15" borderId="140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/>
    <xf numFmtId="38" fontId="14" fillId="21" borderId="16" xfId="15" applyNumberFormat="1" applyFont="1" applyFill="1" applyBorder="1" applyAlignment="1" applyProtection="1"/>
    <xf numFmtId="38" fontId="14" fillId="21" borderId="88" xfId="15" applyNumberFormat="1" applyFont="1" applyFill="1" applyBorder="1" applyAlignment="1" applyProtection="1"/>
    <xf numFmtId="197" fontId="91" fillId="21" borderId="10" xfId="5" applyNumberFormat="1" applyFont="1" applyFill="1" applyBorder="1" applyAlignment="1" applyProtection="1"/>
    <xf numFmtId="197" fontId="95" fillId="21" borderId="10" xfId="5" applyNumberFormat="1" applyFont="1" applyFill="1" applyBorder="1" applyAlignment="1" applyProtection="1"/>
    <xf numFmtId="197" fontId="95" fillId="21" borderId="129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>
      <alignment horizontal="center"/>
    </xf>
    <xf numFmtId="38" fontId="14" fillId="21" borderId="16" xfId="15" applyNumberFormat="1" applyFont="1" applyFill="1" applyBorder="1" applyAlignment="1" applyProtection="1">
      <alignment horizontal="center"/>
    </xf>
    <xf numFmtId="38" fontId="14" fillId="21" borderId="88" xfId="15" applyNumberFormat="1" applyFont="1" applyFill="1" applyBorder="1" applyAlignment="1" applyProtection="1">
      <alignment horizontal="center"/>
    </xf>
    <xf numFmtId="38" fontId="6" fillId="15" borderId="49" xfId="15" applyNumberFormat="1" applyFont="1" applyFill="1" applyBorder="1" applyAlignment="1" applyProtection="1"/>
    <xf numFmtId="38" fontId="6" fillId="15" borderId="50" xfId="15" applyNumberFormat="1" applyFont="1" applyFill="1" applyBorder="1" applyAlignment="1" applyProtection="1"/>
    <xf numFmtId="38" fontId="6" fillId="15" borderId="51" xfId="15" applyNumberFormat="1" applyFont="1" applyFill="1" applyBorder="1" applyAlignment="1" applyProtection="1"/>
    <xf numFmtId="38" fontId="6" fillId="15" borderId="49" xfId="15" applyNumberFormat="1" applyFont="1" applyFill="1" applyBorder="1" applyAlignment="1" applyProtection="1">
      <alignment horizontal="center"/>
    </xf>
    <xf numFmtId="38" fontId="6" fillId="15" borderId="50" xfId="15" applyNumberFormat="1" applyFont="1" applyFill="1" applyBorder="1" applyAlignment="1" applyProtection="1">
      <alignment horizontal="center"/>
    </xf>
    <xf numFmtId="38" fontId="6" fillId="15" borderId="51" xfId="15" applyNumberFormat="1" applyFont="1" applyFill="1" applyBorder="1" applyAlignment="1" applyProtection="1">
      <alignment horizontal="center"/>
    </xf>
    <xf numFmtId="0" fontId="57" fillId="39" borderId="141" xfId="5" quotePrefix="1" applyFont="1" applyFill="1" applyBorder="1" applyAlignment="1" applyProtection="1">
      <alignment horizontal="left"/>
    </xf>
    <xf numFmtId="0" fontId="57" fillId="39" borderId="142" xfId="5" quotePrefix="1" applyFont="1" applyFill="1" applyBorder="1" applyAlignment="1" applyProtection="1">
      <alignment horizontal="left"/>
    </xf>
    <xf numFmtId="0" fontId="57" fillId="39" borderId="143" xfId="5" quotePrefix="1" applyFont="1" applyFill="1" applyBorder="1" applyAlignment="1" applyProtection="1">
      <alignment horizontal="left"/>
    </xf>
    <xf numFmtId="197" fontId="34" fillId="23" borderId="121" xfId="5" applyNumberFormat="1" applyFont="1" applyFill="1" applyBorder="1" applyAlignment="1" applyProtection="1"/>
    <xf numFmtId="197" fontId="57" fillId="23" borderId="121" xfId="5" applyNumberFormat="1" applyFont="1" applyFill="1" applyBorder="1" applyAlignment="1" applyProtection="1"/>
    <xf numFmtId="197" fontId="57" fillId="39" borderId="121" xfId="5" applyNumberFormat="1" applyFont="1" applyFill="1" applyBorder="1" applyAlignment="1" applyProtection="1"/>
    <xf numFmtId="197" fontId="57" fillId="39" borderId="144" xfId="5" applyNumberFormat="1" applyFont="1" applyFill="1" applyBorder="1" applyAlignment="1" applyProtection="1"/>
    <xf numFmtId="178" fontId="34" fillId="17" borderId="0" xfId="5" applyNumberFormat="1" applyFont="1" applyFill="1" applyProtection="1"/>
    <xf numFmtId="178" fontId="34" fillId="32" borderId="0" xfId="5" applyNumberFormat="1" applyFont="1" applyFill="1" applyBorder="1" applyProtection="1"/>
    <xf numFmtId="178" fontId="57" fillId="32" borderId="0" xfId="5" applyNumberFormat="1" applyFont="1" applyFill="1" applyBorder="1" applyProtection="1"/>
    <xf numFmtId="0" fontId="57" fillId="26" borderId="141" xfId="5" applyFont="1" applyFill="1" applyBorder="1" applyAlignment="1" applyProtection="1">
      <alignment horizontal="left"/>
    </xf>
    <xf numFmtId="0" fontId="57" fillId="26" borderId="142" xfId="5" applyFont="1" applyFill="1" applyBorder="1" applyAlignment="1" applyProtection="1">
      <alignment horizontal="left"/>
    </xf>
    <xf numFmtId="0" fontId="57" fillId="26" borderId="143" xfId="5" applyFont="1" applyFill="1" applyBorder="1" applyAlignment="1" applyProtection="1">
      <alignment horizontal="left"/>
    </xf>
    <xf numFmtId="197" fontId="34" fillId="26" borderId="121" xfId="5" applyNumberFormat="1" applyFont="1" applyFill="1" applyBorder="1" applyAlignment="1" applyProtection="1"/>
    <xf numFmtId="197" fontId="57" fillId="26" borderId="121" xfId="5" applyNumberFormat="1" applyFont="1" applyFill="1" applyBorder="1" applyAlignment="1" applyProtection="1"/>
    <xf numFmtId="197" fontId="57" fillId="26" borderId="144" xfId="5" applyNumberFormat="1" applyFont="1" applyFill="1" applyBorder="1" applyAlignment="1" applyProtection="1"/>
    <xf numFmtId="189" fontId="203" fillId="15" borderId="73" xfId="5" quotePrefix="1" applyNumberFormat="1" applyFont="1" applyFill="1" applyBorder="1" applyAlignment="1" applyProtection="1"/>
    <xf numFmtId="189" fontId="202" fillId="15" borderId="73" xfId="5" quotePrefix="1" applyNumberFormat="1" applyFont="1" applyFill="1" applyBorder="1" applyAlignment="1" applyProtection="1"/>
    <xf numFmtId="189" fontId="202" fillId="15" borderId="131" xfId="5" quotePrefix="1" applyNumberFormat="1" applyFont="1" applyFill="1" applyBorder="1" applyAlignment="1" applyProtection="1"/>
    <xf numFmtId="1" fontId="57" fillId="17" borderId="0" xfId="5" applyNumberFormat="1" applyFont="1" applyFill="1" applyBorder="1" applyAlignment="1" applyProtection="1">
      <alignment horizontal="right"/>
    </xf>
    <xf numFmtId="3" fontId="92" fillId="15" borderId="116" xfId="5" applyNumberFormat="1" applyFont="1" applyFill="1" applyBorder="1" applyAlignment="1" applyProtection="1">
      <alignment horizontal="center"/>
    </xf>
    <xf numFmtId="3" fontId="92" fillId="15" borderId="38" xfId="5" applyNumberFormat="1" applyFont="1" applyFill="1" applyBorder="1" applyAlignment="1" applyProtection="1">
      <alignment horizontal="center"/>
    </xf>
    <xf numFmtId="3" fontId="92" fillId="15" borderId="138" xfId="5" applyNumberFormat="1" applyFont="1" applyFill="1" applyBorder="1" applyAlignment="1" applyProtection="1">
      <alignment horizontal="center"/>
    </xf>
    <xf numFmtId="0" fontId="58" fillId="19" borderId="145" xfId="5" applyFont="1" applyFill="1" applyBorder="1" applyAlignment="1" applyProtection="1">
      <alignment horizontal="left"/>
    </xf>
    <xf numFmtId="0" fontId="58" fillId="19" borderId="146" xfId="5" applyFont="1" applyFill="1" applyBorder="1" applyAlignment="1" applyProtection="1">
      <alignment horizontal="left"/>
    </xf>
    <xf numFmtId="0" fontId="58" fillId="19" borderId="147" xfId="5" applyFont="1" applyFill="1" applyBorder="1" applyAlignment="1" applyProtection="1">
      <alignment horizontal="left"/>
    </xf>
    <xf numFmtId="197" fontId="34" fillId="19" borderId="92" xfId="5" applyNumberFormat="1" applyFont="1" applyFill="1" applyBorder="1" applyAlignment="1" applyProtection="1"/>
    <xf numFmtId="197" fontId="57" fillId="19" borderId="92" xfId="5" applyNumberFormat="1" applyFont="1" applyFill="1" applyBorder="1" applyAlignment="1" applyProtection="1"/>
    <xf numFmtId="197" fontId="57" fillId="19" borderId="148" xfId="5" applyNumberFormat="1" applyFont="1" applyFill="1" applyBorder="1" applyAlignment="1" applyProtection="1"/>
    <xf numFmtId="197" fontId="34" fillId="17" borderId="0" xfId="5" quotePrefix="1" applyNumberFormat="1" applyFont="1" applyFill="1" applyBorder="1" applyAlignment="1" applyProtection="1">
      <alignment horizontal="right"/>
    </xf>
    <xf numFmtId="189" fontId="58" fillId="19" borderId="104" xfId="5" applyNumberFormat="1" applyFont="1" applyFill="1" applyBorder="1" applyAlignment="1" applyProtection="1">
      <alignment horizontal="left"/>
    </xf>
    <xf numFmtId="189" fontId="58" fillId="19" borderId="108" xfId="5" applyNumberFormat="1" applyFont="1" applyFill="1" applyBorder="1" applyAlignment="1" applyProtection="1">
      <alignment horizontal="left"/>
    </xf>
    <xf numFmtId="189" fontId="58" fillId="19" borderId="105" xfId="5" applyNumberFormat="1" applyFont="1" applyFill="1" applyBorder="1" applyAlignment="1" applyProtection="1">
      <alignment horizontal="left"/>
    </xf>
    <xf numFmtId="189" fontId="87" fillId="17" borderId="0" xfId="5" applyNumberFormat="1" applyFont="1" applyFill="1" applyAlignment="1" applyProtection="1">
      <alignment horizontal="right"/>
    </xf>
    <xf numFmtId="197" fontId="34" fillId="19" borderId="80" xfId="5" applyNumberFormat="1" applyFont="1" applyFill="1" applyBorder="1" applyAlignment="1" applyProtection="1"/>
    <xf numFmtId="197" fontId="57" fillId="19" borderId="80" xfId="5" applyNumberFormat="1" applyFont="1" applyFill="1" applyBorder="1" applyAlignment="1" applyProtection="1"/>
    <xf numFmtId="197" fontId="57" fillId="19" borderId="149" xfId="5" applyNumberFormat="1" applyFont="1" applyFill="1" applyBorder="1" applyAlignment="1" applyProtection="1"/>
    <xf numFmtId="38" fontId="6" fillId="15" borderId="132" xfId="15" applyNumberFormat="1" applyFont="1" applyFill="1" applyBorder="1" applyAlignment="1" applyProtection="1"/>
    <xf numFmtId="38" fontId="6" fillId="15" borderId="99" xfId="15" applyNumberFormat="1" applyFont="1" applyFill="1" applyBorder="1" applyAlignment="1" applyProtection="1"/>
    <xf numFmtId="38" fontId="6" fillId="15" borderId="133" xfId="15" applyNumberFormat="1" applyFont="1" applyFill="1" applyBorder="1" applyAlignment="1" applyProtection="1"/>
    <xf numFmtId="38" fontId="3" fillId="15" borderId="11" xfId="15" applyNumberFormat="1" applyFont="1" applyFill="1" applyBorder="1" applyAlignment="1" applyProtection="1"/>
    <xf numFmtId="38" fontId="3" fillId="15" borderId="12" xfId="15" applyNumberFormat="1" applyFont="1" applyFill="1" applyBorder="1" applyAlignment="1" applyProtection="1"/>
    <xf numFmtId="38" fontId="3" fillId="15" borderId="82" xfId="15" applyNumberFormat="1" applyFont="1" applyFill="1" applyBorder="1" applyAlignment="1" applyProtection="1"/>
    <xf numFmtId="38" fontId="63" fillId="15" borderId="17" xfId="15" applyNumberFormat="1" applyFont="1" applyFill="1" applyBorder="1" applyAlignment="1" applyProtection="1">
      <alignment horizontal="left"/>
    </xf>
    <xf numFmtId="38" fontId="63" fillId="15" borderId="0" xfId="15" applyNumberFormat="1" applyFont="1" applyFill="1" applyBorder="1" applyAlignment="1" applyProtection="1">
      <alignment horizontal="left"/>
    </xf>
    <xf numFmtId="38" fontId="63" fillId="15" borderId="2" xfId="15" applyNumberFormat="1" applyFont="1" applyFill="1" applyBorder="1" applyAlignment="1" applyProtection="1">
      <alignment horizontal="left"/>
    </xf>
    <xf numFmtId="38" fontId="6" fillId="15" borderId="132" xfId="15" applyNumberFormat="1" applyFont="1" applyFill="1" applyBorder="1" applyAlignment="1" applyProtection="1">
      <alignment horizontal="left"/>
    </xf>
    <xf numFmtId="38" fontId="6" fillId="15" borderId="99" xfId="15" applyNumberFormat="1" applyFont="1" applyFill="1" applyBorder="1" applyAlignment="1" applyProtection="1">
      <alignment horizontal="left"/>
    </xf>
    <xf numFmtId="38" fontId="6" fillId="15" borderId="133" xfId="15" applyNumberFormat="1" applyFont="1" applyFill="1" applyBorder="1" applyAlignment="1" applyProtection="1">
      <alignment horizontal="left"/>
    </xf>
    <xf numFmtId="38" fontId="6" fillId="15" borderId="17" xfId="15" applyNumberFormat="1" applyFont="1" applyFill="1" applyBorder="1" applyAlignment="1" applyProtection="1">
      <alignment horizontal="left"/>
    </xf>
    <xf numFmtId="38" fontId="6" fillId="15" borderId="0" xfId="15" applyNumberFormat="1" applyFont="1" applyFill="1" applyBorder="1" applyAlignment="1" applyProtection="1">
      <alignment horizontal="left"/>
    </xf>
    <xf numFmtId="38" fontId="6" fillId="15" borderId="2" xfId="15" applyNumberFormat="1" applyFont="1" applyFill="1" applyBorder="1" applyAlignment="1" applyProtection="1">
      <alignment horizontal="left"/>
    </xf>
    <xf numFmtId="197" fontId="34" fillId="39" borderId="121" xfId="5" applyNumberFormat="1" applyFont="1" applyFill="1" applyBorder="1" applyAlignment="1" applyProtection="1"/>
    <xf numFmtId="38" fontId="176" fillId="40" borderId="116" xfId="15" applyNumberFormat="1" applyFont="1" applyFill="1" applyBorder="1" applyAlignment="1" applyProtection="1"/>
    <xf numFmtId="38" fontId="3" fillId="40" borderId="38" xfId="15" applyNumberFormat="1" applyFont="1" applyFill="1" applyBorder="1" applyAlignment="1" applyProtection="1"/>
    <xf numFmtId="38" fontId="3" fillId="40" borderId="138" xfId="15" applyNumberFormat="1" applyFont="1" applyFill="1" applyBorder="1" applyAlignment="1" applyProtection="1"/>
    <xf numFmtId="197" fontId="34" fillId="40" borderId="57" xfId="5" applyNumberFormat="1" applyFont="1" applyFill="1" applyBorder="1" applyAlignment="1" applyProtection="1"/>
    <xf numFmtId="197" fontId="57" fillId="40" borderId="57" xfId="5" applyNumberFormat="1" applyFont="1" applyFill="1" applyBorder="1" applyAlignment="1" applyProtection="1"/>
    <xf numFmtId="197" fontId="57" fillId="40" borderId="136" xfId="5" applyNumberFormat="1" applyFont="1" applyFill="1" applyBorder="1" applyAlignment="1" applyProtection="1"/>
    <xf numFmtId="0" fontId="57" fillId="26" borderId="141" xfId="0" applyFont="1" applyFill="1" applyBorder="1" applyAlignment="1" applyProtection="1">
      <alignment horizontal="left"/>
    </xf>
    <xf numFmtId="38" fontId="3" fillId="15" borderId="116" xfId="15" applyNumberFormat="1" applyFont="1" applyFill="1" applyBorder="1" applyAlignment="1" applyProtection="1"/>
    <xf numFmtId="38" fontId="3" fillId="15" borderId="38" xfId="15" applyNumberFormat="1" applyFont="1" applyFill="1" applyBorder="1" applyAlignment="1" applyProtection="1"/>
    <xf numFmtId="38" fontId="3" fillId="15" borderId="138" xfId="15" applyNumberFormat="1" applyFont="1" applyFill="1" applyBorder="1" applyAlignment="1" applyProtection="1"/>
    <xf numFmtId="0" fontId="57" fillId="15" borderId="104" xfId="5" applyFont="1" applyFill="1" applyBorder="1" applyAlignment="1" applyProtection="1">
      <alignment horizontal="left"/>
    </xf>
    <xf numFmtId="0" fontId="57" fillId="15" borderId="108" xfId="5" applyFont="1" applyFill="1" applyBorder="1" applyAlignment="1" applyProtection="1">
      <alignment horizontal="left"/>
    </xf>
    <xf numFmtId="0" fontId="57" fillId="15" borderId="105" xfId="5" applyFont="1" applyFill="1" applyBorder="1" applyAlignment="1" applyProtection="1">
      <alignment horizontal="left"/>
    </xf>
    <xf numFmtId="197" fontId="34" fillId="15" borderId="80" xfId="5" applyNumberFormat="1" applyFont="1" applyFill="1" applyBorder="1" applyAlignment="1" applyProtection="1"/>
    <xf numFmtId="197" fontId="57" fillId="15" borderId="80" xfId="5" applyNumberFormat="1" applyFont="1" applyFill="1" applyBorder="1" applyAlignment="1" applyProtection="1"/>
    <xf numFmtId="197" fontId="57" fillId="15" borderId="149" xfId="5" applyNumberFormat="1" applyFont="1" applyFill="1" applyBorder="1" applyAlignment="1" applyProtection="1"/>
    <xf numFmtId="189" fontId="202" fillId="17" borderId="96" xfId="5" quotePrefix="1" applyNumberFormat="1" applyFont="1" applyFill="1" applyBorder="1" applyAlignment="1" applyProtection="1"/>
    <xf numFmtId="189" fontId="202" fillId="17" borderId="94" xfId="5" quotePrefix="1" applyNumberFormat="1" applyFont="1" applyFill="1" applyBorder="1" applyAlignment="1" applyProtection="1"/>
    <xf numFmtId="3" fontId="34" fillId="17" borderId="0" xfId="5" applyNumberFormat="1" applyFont="1" applyFill="1" applyBorder="1" applyProtection="1"/>
    <xf numFmtId="0" fontId="202" fillId="17" borderId="96" xfId="5" quotePrefix="1" applyNumberFormat="1" applyFont="1" applyFill="1" applyBorder="1" applyAlignment="1" applyProtection="1"/>
    <xf numFmtId="0" fontId="34" fillId="17" borderId="0" xfId="5" applyFont="1" applyFill="1" applyBorder="1" applyAlignment="1" applyProtection="1">
      <alignment horizontal="center"/>
    </xf>
    <xf numFmtId="0" fontId="108" fillId="17" borderId="0" xfId="14" applyFont="1" applyFill="1" applyAlignment="1" applyProtection="1">
      <alignment horizontal="right"/>
    </xf>
    <xf numFmtId="198" fontId="159" fillId="15" borderId="3" xfId="5" applyNumberFormat="1" applyFont="1" applyFill="1" applyBorder="1" applyAlignment="1" applyProtection="1">
      <alignment horizontal="center"/>
    </xf>
    <xf numFmtId="0" fontId="6" fillId="17" borderId="0" xfId="14" applyFont="1" applyFill="1" applyProtection="1"/>
    <xf numFmtId="0" fontId="3" fillId="17" borderId="0" xfId="2" applyFont="1" applyFill="1" applyBorder="1" applyAlignment="1" applyProtection="1">
      <alignment horizontal="left" vertical="center"/>
    </xf>
    <xf numFmtId="0" fontId="34" fillId="32" borderId="0" xfId="5" applyNumberFormat="1" applyFont="1" applyFill="1" applyBorder="1" applyProtection="1"/>
    <xf numFmtId="0" fontId="86" fillId="32" borderId="0" xfId="5" applyFont="1" applyFill="1" applyAlignment="1" applyProtection="1">
      <alignment horizontal="center"/>
    </xf>
    <xf numFmtId="0" fontId="86" fillId="32" borderId="0" xfId="5" applyFont="1" applyFill="1" applyProtection="1"/>
    <xf numFmtId="1" fontId="57" fillId="17" borderId="0" xfId="5" applyNumberFormat="1" applyFont="1" applyFill="1" applyBorder="1" applyAlignment="1" applyProtection="1">
      <alignment horizontal="center"/>
    </xf>
    <xf numFmtId="0" fontId="57" fillId="17" borderId="0" xfId="5" applyNumberFormat="1" applyFont="1" applyFill="1" applyBorder="1" applyAlignment="1" applyProtection="1">
      <alignment horizontal="center"/>
    </xf>
    <xf numFmtId="0" fontId="87" fillId="32" borderId="0" xfId="5" applyFont="1" applyFill="1" applyProtection="1"/>
    <xf numFmtId="0" fontId="87" fillId="32" borderId="0" xfId="5" applyNumberFormat="1" applyFont="1" applyFill="1" applyProtection="1"/>
    <xf numFmtId="0" fontId="87" fillId="32" borderId="0" xfId="5" applyFont="1" applyFill="1" applyBorder="1" applyProtection="1"/>
    <xf numFmtId="0" fontId="109" fillId="15" borderId="89" xfId="14" applyFont="1" applyFill="1" applyBorder="1" applyProtection="1"/>
    <xf numFmtId="0" fontId="109" fillId="15" borderId="6" xfId="14" applyFont="1" applyFill="1" applyBorder="1" applyProtection="1"/>
    <xf numFmtId="0" fontId="109" fillId="15" borderId="7" xfId="14" applyFont="1" applyFill="1" applyBorder="1" applyProtection="1"/>
    <xf numFmtId="190" fontId="98" fillId="9" borderId="150" xfId="5" applyNumberFormat="1" applyFont="1" applyFill="1" applyBorder="1" applyAlignment="1" applyProtection="1">
      <alignment horizontal="center"/>
    </xf>
    <xf numFmtId="190" fontId="100" fillId="9" borderId="151" xfId="5" applyNumberFormat="1" applyFont="1" applyFill="1" applyBorder="1" applyAlignment="1" applyProtection="1">
      <alignment horizontal="center"/>
    </xf>
    <xf numFmtId="190" fontId="3" fillId="7" borderId="0" xfId="15" applyNumberFormat="1" applyFont="1" applyFill="1" applyAlignment="1" applyProtection="1"/>
    <xf numFmtId="190" fontId="99" fillId="12" borderId="150" xfId="5" applyNumberFormat="1" applyFont="1" applyFill="1" applyBorder="1" applyAlignment="1" applyProtection="1">
      <alignment horizontal="center"/>
    </xf>
    <xf numFmtId="190" fontId="100" fillId="12" borderId="151" xfId="5" applyNumberFormat="1" applyFont="1" applyFill="1" applyBorder="1" applyAlignment="1" applyProtection="1">
      <alignment horizontal="center"/>
    </xf>
    <xf numFmtId="190" fontId="31" fillId="7" borderId="0" xfId="14" applyNumberFormat="1" applyFont="1" applyFill="1" applyProtection="1"/>
    <xf numFmtId="190" fontId="100" fillId="11" borderId="152" xfId="5" applyNumberFormat="1" applyFont="1" applyFill="1" applyBorder="1" applyAlignment="1" applyProtection="1">
      <alignment horizontal="center"/>
    </xf>
    <xf numFmtId="190" fontId="87" fillId="32" borderId="0" xfId="5" applyNumberFormat="1" applyFont="1" applyFill="1" applyProtection="1"/>
    <xf numFmtId="190" fontId="6" fillId="5" borderId="153" xfId="5" applyNumberFormat="1" applyFont="1" applyFill="1" applyBorder="1" applyAlignment="1" applyProtection="1">
      <alignment horizontal="center"/>
    </xf>
    <xf numFmtId="0" fontId="12" fillId="15" borderId="154" xfId="5" applyNumberFormat="1" applyFont="1" applyFill="1" applyBorder="1" applyAlignment="1" applyProtection="1">
      <alignment horizontal="center"/>
    </xf>
    <xf numFmtId="0" fontId="11" fillId="15" borderId="155" xfId="5" applyNumberFormat="1" applyFont="1" applyFill="1" applyBorder="1" applyAlignment="1" applyProtection="1">
      <alignment horizontal="center"/>
    </xf>
    <xf numFmtId="0" fontId="86" fillId="32" borderId="0" xfId="5" applyNumberFormat="1" applyFont="1" applyFill="1" applyBorder="1" applyProtection="1"/>
    <xf numFmtId="0" fontId="86" fillId="32" borderId="0" xfId="5" applyFont="1" applyFill="1" applyBorder="1" applyAlignment="1" applyProtection="1">
      <alignment horizontal="center"/>
    </xf>
    <xf numFmtId="0" fontId="109" fillId="15" borderId="121" xfId="14" applyFont="1" applyFill="1" applyBorder="1" applyProtection="1"/>
    <xf numFmtId="0" fontId="109" fillId="15" borderId="142" xfId="14" applyFont="1" applyFill="1" applyBorder="1" applyProtection="1"/>
    <xf numFmtId="0" fontId="109" fillId="15" borderId="143" xfId="14" applyFont="1" applyFill="1" applyBorder="1" applyProtection="1"/>
    <xf numFmtId="190" fontId="98" fillId="9" borderId="156" xfId="5" applyNumberFormat="1" applyFont="1" applyFill="1" applyBorder="1" applyAlignment="1" applyProtection="1">
      <alignment horizontal="center"/>
    </xf>
    <xf numFmtId="190" fontId="100" fillId="9" borderId="157" xfId="5" applyNumberFormat="1" applyFont="1" applyFill="1" applyBorder="1" applyAlignment="1" applyProtection="1">
      <alignment horizontal="center"/>
    </xf>
    <xf numFmtId="190" fontId="99" fillId="12" borderId="156" xfId="5" applyNumberFormat="1" applyFont="1" applyFill="1" applyBorder="1" applyAlignment="1" applyProtection="1">
      <alignment horizontal="center"/>
    </xf>
    <xf numFmtId="190" fontId="100" fillId="12" borderId="157" xfId="5" applyNumberFormat="1" applyFont="1" applyFill="1" applyBorder="1" applyAlignment="1" applyProtection="1">
      <alignment horizontal="center"/>
    </xf>
    <xf numFmtId="190" fontId="100" fillId="11" borderId="158" xfId="5" applyNumberFormat="1" applyFont="1" applyFill="1" applyBorder="1" applyAlignment="1" applyProtection="1">
      <alignment horizontal="center"/>
    </xf>
    <xf numFmtId="190" fontId="39" fillId="5" borderId="144" xfId="5" applyNumberFormat="1" applyFont="1" applyFill="1" applyBorder="1" applyAlignment="1" applyProtection="1">
      <alignment horizontal="center"/>
    </xf>
    <xf numFmtId="0" fontId="12" fillId="15" borderId="159" xfId="5" applyNumberFormat="1" applyFont="1" applyFill="1" applyBorder="1" applyAlignment="1" applyProtection="1">
      <alignment horizontal="center"/>
    </xf>
    <xf numFmtId="0" fontId="11" fillId="15" borderId="160" xfId="5" applyNumberFormat="1" applyFont="1" applyFill="1" applyBorder="1" applyAlignment="1" applyProtection="1">
      <alignment horizontal="center"/>
    </xf>
    <xf numFmtId="190" fontId="86" fillId="32" borderId="0" xfId="5" applyNumberFormat="1" applyFont="1" applyFill="1" applyProtection="1"/>
    <xf numFmtId="190" fontId="221" fillId="9" borderId="150" xfId="5" applyNumberFormat="1" applyFont="1" applyFill="1" applyBorder="1" applyAlignment="1" applyProtection="1">
      <alignment horizontal="center"/>
    </xf>
    <xf numFmtId="190" fontId="222" fillId="9" borderId="151" xfId="5" applyNumberFormat="1" applyFont="1" applyFill="1" applyBorder="1" applyAlignment="1" applyProtection="1">
      <alignment horizontal="center"/>
    </xf>
    <xf numFmtId="190" fontId="223" fillId="12" borderId="150" xfId="5" applyNumberFormat="1" applyFont="1" applyFill="1" applyBorder="1" applyAlignment="1" applyProtection="1">
      <alignment horizontal="center"/>
    </xf>
    <xf numFmtId="190" fontId="224" fillId="12" borderId="151" xfId="5" applyNumberFormat="1" applyFont="1" applyFill="1" applyBorder="1" applyAlignment="1" applyProtection="1">
      <alignment horizontal="center"/>
    </xf>
    <xf numFmtId="190" fontId="225" fillId="11" borderId="152" xfId="5" applyNumberFormat="1" applyFont="1" applyFill="1" applyBorder="1" applyAlignment="1" applyProtection="1">
      <alignment horizontal="center"/>
    </xf>
    <xf numFmtId="190" fontId="226" fillId="5" borderId="153" xfId="5" applyNumberFormat="1" applyFont="1" applyFill="1" applyBorder="1" applyAlignment="1" applyProtection="1">
      <alignment horizontal="center"/>
    </xf>
    <xf numFmtId="190" fontId="12" fillId="15" borderId="154" xfId="5" applyNumberFormat="1" applyFont="1" applyFill="1" applyBorder="1" applyAlignment="1" applyProtection="1">
      <alignment horizontal="center"/>
    </xf>
    <xf numFmtId="190" fontId="11" fillId="15" borderId="155" xfId="5" applyNumberFormat="1" applyFont="1" applyFill="1" applyBorder="1" applyAlignment="1" applyProtection="1">
      <alignment horizontal="center"/>
    </xf>
    <xf numFmtId="190" fontId="221" fillId="9" borderId="156" xfId="5" applyNumberFormat="1" applyFont="1" applyFill="1" applyBorder="1" applyAlignment="1" applyProtection="1">
      <alignment horizontal="center"/>
    </xf>
    <xf numFmtId="190" fontId="222" fillId="9" borderId="157" xfId="5" applyNumberFormat="1" applyFont="1" applyFill="1" applyBorder="1" applyAlignment="1" applyProtection="1">
      <alignment horizontal="center"/>
    </xf>
    <xf numFmtId="190" fontId="223" fillId="12" borderId="156" xfId="5" applyNumberFormat="1" applyFont="1" applyFill="1" applyBorder="1" applyAlignment="1" applyProtection="1">
      <alignment horizontal="center"/>
    </xf>
    <xf numFmtId="190" fontId="224" fillId="12" borderId="157" xfId="5" applyNumberFormat="1" applyFont="1" applyFill="1" applyBorder="1" applyAlignment="1" applyProtection="1">
      <alignment horizontal="center"/>
    </xf>
    <xf numFmtId="190" fontId="225" fillId="11" borderId="158" xfId="5" applyNumberFormat="1" applyFont="1" applyFill="1" applyBorder="1" applyAlignment="1" applyProtection="1">
      <alignment horizontal="center"/>
    </xf>
    <xf numFmtId="190" fontId="226" fillId="5" borderId="144" xfId="5" applyNumberFormat="1" applyFont="1" applyFill="1" applyBorder="1" applyAlignment="1" applyProtection="1">
      <alignment horizontal="center"/>
    </xf>
    <xf numFmtId="190" fontId="12" fillId="15" borderId="159" xfId="5" applyNumberFormat="1" applyFont="1" applyFill="1" applyBorder="1" applyAlignment="1" applyProtection="1">
      <alignment horizontal="center"/>
    </xf>
    <xf numFmtId="190" fontId="11" fillId="15" borderId="160" xfId="5" applyNumberFormat="1" applyFont="1" applyFill="1" applyBorder="1" applyAlignment="1" applyProtection="1">
      <alignment horizontal="center"/>
    </xf>
    <xf numFmtId="0" fontId="150" fillId="0" borderId="0" xfId="5" applyProtection="1"/>
    <xf numFmtId="0" fontId="150" fillId="0" borderId="0" xfId="5" applyNumberFormat="1" applyProtection="1"/>
    <xf numFmtId="186" fontId="156" fillId="17" borderId="3" xfId="2" applyNumberFormat="1" applyFont="1" applyFill="1" applyBorder="1" applyAlignment="1" applyProtection="1">
      <alignment horizontal="center" vertical="center"/>
    </xf>
    <xf numFmtId="3" fontId="6" fillId="15" borderId="0" xfId="2" quotePrefix="1" applyNumberFormat="1" applyFont="1" applyFill="1" applyAlignment="1" applyProtection="1">
      <alignment horizontal="right" vertical="center"/>
    </xf>
    <xf numFmtId="3" fontId="168" fillId="18" borderId="100" xfId="2" applyNumberFormat="1" applyFont="1" applyFill="1" applyBorder="1" applyAlignment="1" applyProtection="1">
      <alignment horizontal="left" vertical="center"/>
    </xf>
    <xf numFmtId="3" fontId="3" fillId="18" borderId="16" xfId="2" applyNumberFormat="1" applyFont="1" applyFill="1" applyBorder="1" applyAlignment="1" applyProtection="1">
      <alignment horizontal="right" vertical="center"/>
    </xf>
    <xf numFmtId="3" fontId="3" fillId="18" borderId="4" xfId="2" applyNumberFormat="1" applyFont="1" applyFill="1" applyBorder="1" applyAlignment="1" applyProtection="1">
      <alignment horizontal="right" vertical="center"/>
    </xf>
    <xf numFmtId="0" fontId="3" fillId="0" borderId="0" xfId="2" applyFont="1" applyBorder="1" applyAlignment="1" applyProtection="1">
      <alignment vertical="center"/>
    </xf>
    <xf numFmtId="0" fontId="3" fillId="0" borderId="0" xfId="2" applyFont="1" applyBorder="1" applyAlignment="1" applyProtection="1">
      <alignment vertical="center" wrapText="1"/>
    </xf>
    <xf numFmtId="0" fontId="3" fillId="14" borderId="0" xfId="2" applyFont="1" applyFill="1" applyAlignment="1">
      <alignment vertical="center"/>
    </xf>
    <xf numFmtId="0" fontId="3" fillId="14" borderId="0" xfId="2" applyFont="1" applyFill="1" applyAlignment="1">
      <alignment vertical="center" wrapText="1"/>
    </xf>
    <xf numFmtId="0" fontId="3" fillId="14" borderId="0" xfId="2" applyFont="1" applyFill="1" applyAlignment="1" applyProtection="1">
      <alignment vertical="center"/>
    </xf>
    <xf numFmtId="3" fontId="227" fillId="24" borderId="3" xfId="2" applyNumberFormat="1" applyFont="1" applyFill="1" applyBorder="1" applyAlignment="1" applyProtection="1">
      <alignment horizontal="center" vertic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198" fillId="24" borderId="3" xfId="2" applyNumberFormat="1" applyFont="1" applyFill="1" applyBorder="1" applyAlignment="1" applyProtection="1">
      <alignment horizontal="center" vertical="center"/>
    </xf>
    <xf numFmtId="3" fontId="198" fillId="17" borderId="52" xfId="2" applyNumberFormat="1" applyFont="1" applyFill="1" applyBorder="1" applyAlignment="1" applyProtection="1">
      <alignment horizontal="right" vertical="center"/>
    </xf>
    <xf numFmtId="3" fontId="177" fillId="26" borderId="52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horizontal="right" vertical="center"/>
    </xf>
    <xf numFmtId="3" fontId="11" fillId="15" borderId="55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horizontal="right" vertical="center"/>
    </xf>
    <xf numFmtId="3" fontId="11" fillId="15" borderId="54" xfId="2" applyNumberFormat="1" applyFont="1" applyFill="1" applyBorder="1" applyAlignment="1" applyProtection="1">
      <alignment horizontal="right" vertical="center"/>
    </xf>
    <xf numFmtId="3" fontId="11" fillId="15" borderId="90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vertical="center"/>
    </xf>
    <xf numFmtId="3" fontId="11" fillId="15" borderId="10" xfId="2" applyNumberFormat="1" applyFont="1" applyFill="1" applyBorder="1" applyAlignment="1" applyProtection="1">
      <alignment vertical="center"/>
    </xf>
    <xf numFmtId="3" fontId="11" fillId="15" borderId="55" xfId="2" applyNumberFormat="1" applyFont="1" applyFill="1" applyBorder="1" applyAlignment="1" applyProtection="1">
      <alignment vertical="center"/>
    </xf>
    <xf numFmtId="3" fontId="11" fillId="15" borderId="54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vertical="center"/>
    </xf>
    <xf numFmtId="3" fontId="11" fillId="15" borderId="17" xfId="2" applyNumberFormat="1" applyFont="1" applyFill="1" applyBorder="1" applyAlignment="1" applyProtection="1">
      <alignment vertical="center"/>
    </xf>
    <xf numFmtId="3" fontId="11" fillId="15" borderId="16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horizontal="right" vertical="center"/>
    </xf>
    <xf numFmtId="3" fontId="11" fillId="15" borderId="10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horizontal="right" vertical="center"/>
    </xf>
    <xf numFmtId="3" fontId="11" fillId="15" borderId="77" xfId="2" applyNumberFormat="1" applyFont="1" applyFill="1" applyBorder="1" applyAlignment="1" applyProtection="1">
      <alignment vertical="center"/>
    </xf>
    <xf numFmtId="0" fontId="58" fillId="20" borderId="10" xfId="2" applyFont="1" applyFill="1" applyBorder="1" applyAlignment="1" applyProtection="1">
      <alignment horizontal="center" vertical="center" wrapText="1"/>
    </xf>
    <xf numFmtId="3" fontId="58" fillId="15" borderId="52" xfId="2" quotePrefix="1" applyNumberFormat="1" applyFont="1" applyFill="1" applyBorder="1" applyAlignment="1" applyProtection="1">
      <alignment horizontal="center" vertical="center"/>
    </xf>
    <xf numFmtId="3" fontId="11" fillId="15" borderId="161" xfId="2" applyNumberFormat="1" applyFont="1" applyFill="1" applyBorder="1" applyAlignment="1" applyProtection="1">
      <alignment vertical="center"/>
    </xf>
    <xf numFmtId="3" fontId="11" fillId="15" borderId="88" xfId="2" applyNumberFormat="1" applyFont="1" applyFill="1" applyBorder="1" applyAlignment="1" applyProtection="1">
      <alignment vertical="center"/>
    </xf>
    <xf numFmtId="0" fontId="57" fillId="41" borderId="14" xfId="0" applyFont="1" applyFill="1" applyBorder="1" applyAlignment="1" applyProtection="1">
      <alignment horizontal="center" vertical="center" wrapText="1"/>
    </xf>
    <xf numFmtId="0" fontId="57" fillId="41" borderId="15" xfId="0" applyFont="1" applyFill="1" applyBorder="1" applyAlignment="1" applyProtection="1">
      <alignment horizontal="center" vertical="center" wrapText="1"/>
    </xf>
    <xf numFmtId="0" fontId="57" fillId="41" borderId="13" xfId="0" applyFont="1" applyFill="1" applyBorder="1" applyAlignment="1" applyProtection="1">
      <alignment horizontal="center" vertical="center" wrapText="1"/>
    </xf>
    <xf numFmtId="3" fontId="34" fillId="15" borderId="25" xfId="0" applyNumberFormat="1" applyFont="1" applyFill="1" applyBorder="1" applyAlignment="1" applyProtection="1"/>
    <xf numFmtId="3" fontId="34" fillId="15" borderId="30" xfId="0" applyNumberFormat="1" applyFont="1" applyFill="1" applyBorder="1" applyAlignment="1" applyProtection="1"/>
    <xf numFmtId="3" fontId="34" fillId="15" borderId="162" xfId="0" applyNumberFormat="1" applyFont="1" applyFill="1" applyBorder="1" applyAlignment="1" applyProtection="1"/>
    <xf numFmtId="3" fontId="34" fillId="24" borderId="21" xfId="0" applyNumberFormat="1" applyFont="1" applyFill="1" applyBorder="1" applyAlignment="1" applyProtection="1"/>
    <xf numFmtId="3" fontId="34" fillId="24" borderId="35" xfId="0" applyNumberFormat="1" applyFont="1" applyFill="1" applyBorder="1" applyAlignment="1" applyProtection="1"/>
    <xf numFmtId="187" fontId="11" fillId="24" borderId="3" xfId="2" applyNumberFormat="1" applyFont="1" applyFill="1" applyBorder="1" applyAlignment="1" applyProtection="1">
      <alignment horizontal="center" vertical="center"/>
      <protection locked="0"/>
    </xf>
    <xf numFmtId="0" fontId="228" fillId="19" borderId="73" xfId="2" applyFont="1" applyFill="1" applyBorder="1" applyAlignment="1" applyProtection="1">
      <alignment horizontal="center" vertical="center" wrapText="1"/>
    </xf>
    <xf numFmtId="3" fontId="29" fillId="0" borderId="52" xfId="2" quotePrefix="1" applyNumberFormat="1" applyFont="1" applyFill="1" applyBorder="1" applyAlignment="1" applyProtection="1">
      <alignment horizontal="center" vertical="center"/>
    </xf>
    <xf numFmtId="3" fontId="12" fillId="15" borderId="21" xfId="2" applyNumberFormat="1" applyFont="1" applyFill="1" applyBorder="1" applyAlignment="1" applyProtection="1">
      <alignment horizontal="right" vertical="center"/>
      <protection locked="0"/>
    </xf>
    <xf numFmtId="3" fontId="12" fillId="15" borderId="30" xfId="2" applyNumberFormat="1" applyFont="1" applyFill="1" applyBorder="1" applyAlignment="1" applyProtection="1">
      <alignment horizontal="right" vertical="center"/>
      <protection locked="0"/>
    </xf>
    <xf numFmtId="3" fontId="12" fillId="15" borderId="25" xfId="2" applyNumberFormat="1" applyFont="1" applyFill="1" applyBorder="1" applyAlignment="1" applyProtection="1">
      <alignment horizontal="right" vertical="center"/>
      <protection locked="0"/>
    </xf>
    <xf numFmtId="3" fontId="12" fillId="15" borderId="35" xfId="2" applyNumberFormat="1" applyFont="1" applyFill="1" applyBorder="1" applyAlignment="1" applyProtection="1">
      <alignment horizontal="right" vertical="center"/>
      <protection locked="0"/>
    </xf>
    <xf numFmtId="3" fontId="170" fillId="24" borderId="8" xfId="2" applyNumberFormat="1" applyFont="1" applyFill="1" applyBorder="1" applyAlignment="1" applyProtection="1">
      <alignment horizontal="right" vertical="center"/>
      <protection locked="0"/>
    </xf>
    <xf numFmtId="3" fontId="170" fillId="24" borderId="3" xfId="2" applyNumberFormat="1" applyFont="1" applyFill="1" applyBorder="1" applyAlignment="1" applyProtection="1">
      <alignment horizontal="right" vertical="center"/>
      <protection locked="0"/>
    </xf>
    <xf numFmtId="3" fontId="170" fillId="24" borderId="9" xfId="2" applyNumberFormat="1" applyFont="1" applyFill="1" applyBorder="1" applyAlignment="1" applyProtection="1">
      <alignment horizontal="right" vertical="center"/>
      <protection locked="0"/>
    </xf>
    <xf numFmtId="3" fontId="12" fillId="15" borderId="67" xfId="2" applyNumberFormat="1" applyFont="1" applyFill="1" applyBorder="1" applyAlignment="1" applyProtection="1">
      <alignment horizontal="right" vertical="center"/>
      <protection locked="0"/>
    </xf>
    <xf numFmtId="3" fontId="12" fillId="15" borderId="74" xfId="2" applyNumberFormat="1" applyFont="1" applyFill="1" applyBorder="1" applyAlignment="1" applyProtection="1">
      <alignment horizontal="right" vertical="center"/>
      <protection locked="0"/>
    </xf>
    <xf numFmtId="3" fontId="12" fillId="15" borderId="72" xfId="2" applyNumberFormat="1" applyFont="1" applyFill="1" applyBorder="1" applyAlignment="1" applyProtection="1">
      <alignment horizontal="right" vertical="center"/>
      <protection locked="0"/>
    </xf>
    <xf numFmtId="3" fontId="12" fillId="15" borderId="62" xfId="2" applyNumberFormat="1" applyFont="1" applyFill="1" applyBorder="1" applyAlignment="1" applyProtection="1">
      <alignment horizontal="right" vertical="center"/>
      <protection locked="0"/>
    </xf>
    <xf numFmtId="3" fontId="165" fillId="17" borderId="8" xfId="2" applyNumberFormat="1" applyFont="1" applyFill="1" applyBorder="1" applyAlignment="1" applyProtection="1">
      <alignment horizontal="right" vertical="center"/>
      <protection locked="0"/>
    </xf>
    <xf numFmtId="3" fontId="165" fillId="17" borderId="3" xfId="2" applyNumberFormat="1" applyFont="1" applyFill="1" applyBorder="1" applyAlignment="1" applyProtection="1">
      <alignment horizontal="right" vertical="center"/>
      <protection locked="0"/>
    </xf>
    <xf numFmtId="3" fontId="165" fillId="17" borderId="9" xfId="2" applyNumberFormat="1" applyFont="1" applyFill="1" applyBorder="1" applyAlignment="1" applyProtection="1">
      <alignment horizontal="right" vertical="center"/>
      <protection locked="0"/>
    </xf>
    <xf numFmtId="200" fontId="168" fillId="18" borderId="42" xfId="12" applyNumberFormat="1" applyFont="1" applyFill="1" applyBorder="1" applyAlignment="1" applyProtection="1">
      <alignment horizontal="center" vertical="center" wrapText="1"/>
    </xf>
    <xf numFmtId="183" fontId="6" fillId="15" borderId="49" xfId="10" quotePrefix="1" applyNumberFormat="1" applyFont="1" applyFill="1" applyBorder="1" applyAlignment="1">
      <alignment horizontal="right" vertical="center"/>
    </xf>
    <xf numFmtId="0" fontId="6" fillId="15" borderId="50" xfId="2" applyFont="1" applyFill="1" applyBorder="1" applyAlignment="1">
      <alignment vertical="center"/>
    </xf>
    <xf numFmtId="0" fontId="6" fillId="15" borderId="50" xfId="2" applyFont="1" applyFill="1" applyBorder="1" applyAlignment="1">
      <alignment vertical="center" wrapText="1"/>
    </xf>
    <xf numFmtId="183" fontId="6" fillId="15" borderId="17" xfId="10" quotePrefix="1" applyNumberFormat="1" applyFont="1" applyFill="1" applyBorder="1" applyAlignment="1">
      <alignment horizontal="right" vertical="center"/>
    </xf>
    <xf numFmtId="0" fontId="6" fillId="15" borderId="0" xfId="2" applyFont="1" applyFill="1" applyBorder="1" applyAlignment="1">
      <alignment vertical="center" wrapText="1"/>
    </xf>
    <xf numFmtId="3" fontId="3" fillId="15" borderId="16" xfId="2" applyNumberFormat="1" applyFont="1" applyFill="1" applyBorder="1" applyAlignment="1" applyProtection="1">
      <alignment horizontal="right" vertical="center"/>
    </xf>
    <xf numFmtId="3" fontId="3" fillId="15" borderId="88" xfId="2" applyNumberFormat="1" applyFont="1" applyFill="1" applyBorder="1" applyAlignment="1" applyProtection="1">
      <alignment horizontal="right" vertical="center"/>
    </xf>
    <xf numFmtId="3" fontId="3" fillId="15" borderId="73" xfId="2" applyNumberFormat="1" applyFont="1" applyFill="1" applyBorder="1" applyAlignment="1" applyProtection="1">
      <alignment horizontal="right" vertical="center"/>
    </xf>
    <xf numFmtId="3" fontId="3" fillId="15" borderId="85" xfId="2" applyNumberFormat="1" applyFont="1" applyFill="1" applyBorder="1" applyAlignment="1">
      <alignment horizontal="right" vertical="center"/>
    </xf>
    <xf numFmtId="3" fontId="3" fillId="15" borderId="84" xfId="2" applyNumberFormat="1" applyFont="1" applyFill="1" applyBorder="1" applyAlignment="1">
      <alignment horizontal="right" vertical="center"/>
    </xf>
    <xf numFmtId="3" fontId="3" fillId="15" borderId="91" xfId="2" applyNumberFormat="1" applyFont="1" applyFill="1" applyBorder="1" applyAlignment="1">
      <alignment horizontal="right" vertical="center"/>
    </xf>
    <xf numFmtId="3" fontId="3" fillId="15" borderId="56" xfId="2" applyNumberFormat="1" applyFont="1" applyFill="1" applyBorder="1" applyAlignment="1">
      <alignment horizontal="right" vertical="center"/>
    </xf>
    <xf numFmtId="3" fontId="3" fillId="15" borderId="1" xfId="2" applyNumberFormat="1" applyFont="1" applyFill="1" applyBorder="1" applyAlignment="1">
      <alignment horizontal="right" vertical="center"/>
    </xf>
    <xf numFmtId="3" fontId="3" fillId="15" borderId="74" xfId="2" applyNumberFormat="1" applyFont="1" applyFill="1" applyBorder="1" applyAlignment="1">
      <alignment horizontal="right" vertical="center"/>
    </xf>
    <xf numFmtId="3" fontId="3" fillId="15" borderId="14" xfId="2" applyNumberFormat="1" applyFont="1" applyFill="1" applyBorder="1" applyAlignment="1">
      <alignment horizontal="right" vertical="center"/>
    </xf>
    <xf numFmtId="3" fontId="3" fillId="15" borderId="15" xfId="2" applyNumberFormat="1" applyFont="1" applyFill="1" applyBorder="1" applyAlignment="1">
      <alignment horizontal="right" vertical="center"/>
    </xf>
    <xf numFmtId="3" fontId="3" fillId="15" borderId="13" xfId="2" applyNumberFormat="1" applyFont="1" applyFill="1" applyBorder="1" applyAlignment="1">
      <alignment horizontal="right" vertical="center"/>
    </xf>
    <xf numFmtId="0" fontId="6" fillId="15" borderId="17" xfId="2" applyFont="1" applyFill="1" applyBorder="1" applyAlignment="1" applyProtection="1">
      <alignment vertical="center"/>
      <protection locked="0"/>
    </xf>
    <xf numFmtId="0" fontId="3" fillId="15" borderId="17" xfId="2" applyFont="1" applyFill="1" applyBorder="1" applyAlignment="1">
      <alignment horizontal="center" vertical="center"/>
    </xf>
    <xf numFmtId="1" fontId="168" fillId="16" borderId="88" xfId="2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2" applyFont="1" applyFill="1" applyBorder="1" applyAlignment="1">
      <alignment horizontal="center" vertical="center"/>
    </xf>
    <xf numFmtId="3" fontId="58" fillId="15" borderId="82" xfId="2" quotePrefix="1" applyNumberFormat="1" applyFont="1" applyFill="1" applyBorder="1" applyAlignment="1">
      <alignment horizontal="center" vertical="center"/>
    </xf>
    <xf numFmtId="0" fontId="3" fillId="15" borderId="11" xfId="2" quotePrefix="1" applyFont="1" applyFill="1" applyBorder="1" applyAlignment="1">
      <alignment horizontal="center" vertical="center"/>
    </xf>
    <xf numFmtId="0" fontId="3" fillId="0" borderId="82" xfId="2" quotePrefix="1" applyFont="1" applyBorder="1" applyAlignment="1">
      <alignment horizontal="center" vertical="center" wrapText="1"/>
    </xf>
    <xf numFmtId="0" fontId="229" fillId="15" borderId="82" xfId="2" applyFont="1" applyFill="1" applyBorder="1" applyAlignment="1">
      <alignment horizontal="center" vertical="center" wrapText="1"/>
    </xf>
    <xf numFmtId="182" fontId="230" fillId="15" borderId="12" xfId="2" applyNumberFormat="1" applyFont="1" applyFill="1" applyBorder="1" applyAlignment="1" applyProtection="1">
      <alignment horizontal="center" vertical="center" wrapText="1"/>
    </xf>
    <xf numFmtId="0" fontId="31" fillId="15" borderId="0" xfId="2" applyFont="1" applyFill="1"/>
    <xf numFmtId="188" fontId="162" fillId="21" borderId="8" xfId="2" applyNumberFormat="1" applyFont="1" applyFill="1" applyBorder="1" applyAlignment="1" applyProtection="1">
      <alignment horizontal="center" vertical="center"/>
    </xf>
    <xf numFmtId="188" fontId="162" fillId="21" borderId="3" xfId="2" applyNumberFormat="1" applyFont="1" applyFill="1" applyBorder="1" applyAlignment="1" applyProtection="1">
      <alignment horizontal="center" vertical="center"/>
    </xf>
    <xf numFmtId="188" fontId="162" fillId="21" borderId="9" xfId="2" applyNumberFormat="1" applyFont="1" applyFill="1" applyBorder="1" applyAlignment="1" applyProtection="1">
      <alignment horizontal="center" vertical="center"/>
    </xf>
    <xf numFmtId="0" fontId="167" fillId="23" borderId="40" xfId="10" applyFont="1" applyFill="1" applyBorder="1" applyAlignment="1" applyProtection="1">
      <alignment horizontal="right" vertical="center"/>
    </xf>
    <xf numFmtId="188" fontId="162" fillId="21" borderId="66" xfId="2" applyNumberFormat="1" applyFont="1" applyFill="1" applyBorder="1" applyAlignment="1" applyProtection="1">
      <alignment horizontal="center" vertical="center"/>
    </xf>
    <xf numFmtId="188" fontId="162" fillId="21" borderId="63" xfId="2" applyNumberFormat="1" applyFont="1" applyFill="1" applyBorder="1" applyAlignment="1" applyProtection="1">
      <alignment horizontal="center" vertical="center"/>
    </xf>
    <xf numFmtId="188" fontId="162" fillId="21" borderId="61" xfId="2" applyNumberFormat="1" applyFont="1" applyFill="1" applyBorder="1" applyAlignment="1" applyProtection="1">
      <alignment horizontal="center" vertical="center"/>
    </xf>
    <xf numFmtId="188" fontId="162" fillId="21" borderId="58" xfId="2" applyNumberFormat="1" applyFont="1" applyFill="1" applyBorder="1" applyAlignment="1" applyProtection="1">
      <alignment horizontal="center" vertical="center"/>
    </xf>
    <xf numFmtId="188" fontId="162" fillId="31" borderId="78" xfId="2" applyNumberFormat="1" applyFont="1" applyFill="1" applyBorder="1" applyAlignment="1" applyProtection="1">
      <alignment horizontal="center" vertical="center"/>
    </xf>
    <xf numFmtId="188" fontId="162" fillId="31" borderId="75" xfId="2" applyNumberFormat="1" applyFont="1" applyFill="1" applyBorder="1" applyAlignment="1" applyProtection="1">
      <alignment horizontal="center" vertical="center"/>
    </xf>
    <xf numFmtId="188" fontId="162" fillId="24" borderId="8" xfId="2" applyNumberFormat="1" applyFont="1" applyFill="1" applyBorder="1" applyAlignment="1" applyProtection="1">
      <alignment horizontal="center" vertical="center"/>
    </xf>
    <xf numFmtId="188" fontId="162" fillId="24" borderId="3" xfId="2" applyNumberFormat="1" applyFont="1" applyFill="1" applyBorder="1" applyAlignment="1" applyProtection="1">
      <alignment horizontal="center" vertical="center"/>
    </xf>
    <xf numFmtId="188" fontId="162" fillId="24" borderId="9" xfId="2" applyNumberFormat="1" applyFont="1" applyFill="1" applyBorder="1" applyAlignment="1" applyProtection="1">
      <alignment horizontal="center" vertical="center"/>
    </xf>
    <xf numFmtId="188" fontId="162" fillId="30" borderId="9" xfId="2" applyNumberFormat="1" applyFont="1" applyFill="1" applyBorder="1" applyAlignment="1" applyProtection="1">
      <alignment horizontal="center" vertical="center"/>
    </xf>
    <xf numFmtId="188" fontId="162" fillId="26" borderId="9" xfId="2" applyNumberFormat="1" applyFont="1" applyFill="1" applyBorder="1" applyAlignment="1" applyProtection="1">
      <alignment horizontal="center" vertical="center"/>
    </xf>
    <xf numFmtId="188" fontId="162" fillId="21" borderId="29" xfId="2" applyNumberFormat="1" applyFont="1" applyFill="1" applyBorder="1" applyAlignment="1" applyProtection="1">
      <alignment horizontal="center" vertical="center"/>
    </xf>
    <xf numFmtId="188" fontId="162" fillId="21" borderId="27" xfId="2" applyNumberFormat="1" applyFont="1" applyFill="1" applyBorder="1" applyAlignment="1" applyProtection="1">
      <alignment horizontal="center" vertical="center"/>
    </xf>
    <xf numFmtId="188" fontId="162" fillId="17" borderId="8" xfId="2" applyNumberFormat="1" applyFont="1" applyFill="1" applyBorder="1" applyAlignment="1" applyProtection="1">
      <alignment horizontal="center" vertical="center"/>
    </xf>
    <xf numFmtId="188" fontId="162" fillId="17" borderId="3" xfId="2" applyNumberFormat="1" applyFont="1" applyFill="1" applyBorder="1" applyAlignment="1" applyProtection="1">
      <alignment horizontal="center" vertical="center"/>
    </xf>
    <xf numFmtId="188" fontId="162" fillId="17" borderId="9" xfId="2" applyNumberFormat="1" applyFont="1" applyFill="1" applyBorder="1" applyAlignment="1" applyProtection="1">
      <alignment horizontal="center" vertical="center"/>
    </xf>
    <xf numFmtId="0" fontId="171" fillId="24" borderId="16" xfId="2" applyFont="1" applyFill="1" applyBorder="1" applyAlignment="1" applyProtection="1">
      <alignment vertical="center" wrapText="1"/>
    </xf>
    <xf numFmtId="3" fontId="34" fillId="31" borderId="80" xfId="0" applyNumberFormat="1" applyFont="1" applyFill="1" applyBorder="1" applyAlignment="1" applyProtection="1"/>
    <xf numFmtId="3" fontId="34" fillId="31" borderId="40" xfId="0" applyNumberFormat="1" applyFont="1" applyFill="1" applyBorder="1" applyAlignment="1" applyProtection="1"/>
    <xf numFmtId="3" fontId="34" fillId="31" borderId="41" xfId="0" applyNumberFormat="1" applyFont="1" applyFill="1" applyBorder="1" applyAlignment="1" applyProtection="1"/>
    <xf numFmtId="3" fontId="34" fillId="31" borderId="42" xfId="0" applyNumberFormat="1" applyFont="1" applyFill="1" applyBorder="1" applyAlignment="1" applyProtection="1"/>
    <xf numFmtId="3" fontId="92" fillId="31" borderId="41" xfId="0" applyNumberFormat="1" applyFont="1" applyFill="1" applyBorder="1" applyAlignment="1" applyProtection="1">
      <alignment horizontal="center"/>
    </xf>
    <xf numFmtId="1" fontId="231" fillId="24" borderId="3" xfId="2" applyNumberFormat="1" applyFont="1" applyFill="1" applyBorder="1" applyAlignment="1" applyProtection="1">
      <alignment horizontal="center" vertical="center"/>
    </xf>
    <xf numFmtId="0" fontId="11" fillId="15" borderId="0" xfId="2" applyFont="1" applyFill="1" applyAlignment="1">
      <alignment horizontal="right" vertical="center"/>
    </xf>
    <xf numFmtId="49" fontId="32" fillId="42" borderId="3" xfId="2" applyNumberFormat="1" applyFont="1" applyFill="1" applyBorder="1" applyProtection="1">
      <protection locked="0"/>
    </xf>
    <xf numFmtId="49" fontId="232" fillId="42" borderId="163" xfId="2" quotePrefix="1" applyNumberFormat="1" applyFont="1" applyFill="1" applyBorder="1" applyAlignment="1">
      <alignment horizontal="center"/>
    </xf>
    <xf numFmtId="0" fontId="3" fillId="42" borderId="164" xfId="2" applyFont="1" applyFill="1" applyBorder="1"/>
    <xf numFmtId="49" fontId="232" fillId="42" borderId="55" xfId="2" quotePrefix="1" applyNumberFormat="1" applyFont="1" applyFill="1" applyBorder="1" applyAlignment="1">
      <alignment horizontal="center"/>
    </xf>
    <xf numFmtId="0" fontId="3" fillId="42" borderId="102" xfId="2" applyFont="1" applyFill="1" applyBorder="1"/>
    <xf numFmtId="0" fontId="3" fillId="42" borderId="55" xfId="2" applyFont="1" applyFill="1" applyBorder="1"/>
    <xf numFmtId="0" fontId="3" fillId="42" borderId="55" xfId="2" quotePrefix="1" applyFont="1" applyFill="1" applyBorder="1" applyAlignment="1">
      <alignment horizontal="left"/>
    </xf>
    <xf numFmtId="49" fontId="233" fillId="42" borderId="55" xfId="2" quotePrefix="1" applyNumberFormat="1" applyFont="1" applyFill="1" applyBorder="1" applyAlignment="1">
      <alignment horizontal="center" vertical="center"/>
    </xf>
    <xf numFmtId="0" fontId="16" fillId="42" borderId="55" xfId="2" applyFont="1" applyFill="1" applyBorder="1" applyAlignment="1">
      <alignment wrapText="1"/>
    </xf>
    <xf numFmtId="49" fontId="233" fillId="42" borderId="55" xfId="2" quotePrefix="1" applyNumberFormat="1" applyFont="1" applyFill="1" applyBorder="1" applyAlignment="1">
      <alignment horizontal="center"/>
    </xf>
    <xf numFmtId="0" fontId="16" fillId="42" borderId="55" xfId="2" applyFont="1" applyFill="1" applyBorder="1"/>
    <xf numFmtId="49" fontId="232" fillId="42" borderId="57" xfId="2" quotePrefix="1" applyNumberFormat="1" applyFont="1" applyFill="1" applyBorder="1" applyAlignment="1">
      <alignment horizontal="center"/>
    </xf>
    <xf numFmtId="0" fontId="3" fillId="42" borderId="57" xfId="2" applyFont="1" applyFill="1" applyBorder="1"/>
    <xf numFmtId="49" fontId="234" fillId="42" borderId="57" xfId="2" quotePrefix="1" applyNumberFormat="1" applyFont="1" applyFill="1" applyBorder="1" applyAlignment="1">
      <alignment horizontal="center"/>
    </xf>
    <xf numFmtId="0" fontId="235" fillId="42" borderId="57" xfId="2" applyFont="1" applyFill="1" applyBorder="1"/>
    <xf numFmtId="49" fontId="232" fillId="42" borderId="165" xfId="2" quotePrefix="1" applyNumberFormat="1" applyFont="1" applyFill="1" applyBorder="1" applyAlignment="1">
      <alignment horizontal="center"/>
    </xf>
    <xf numFmtId="0" fontId="3" fillId="42" borderId="165" xfId="2" applyFont="1" applyFill="1" applyBorder="1"/>
    <xf numFmtId="0" fontId="236" fillId="42" borderId="89" xfId="11" applyFont="1" applyFill="1" applyBorder="1"/>
    <xf numFmtId="49" fontId="237" fillId="42" borderId="88" xfId="2" applyNumberFormat="1" applyFont="1" applyFill="1" applyBorder="1" applyAlignment="1">
      <alignment horizontal="center"/>
    </xf>
    <xf numFmtId="182" fontId="238" fillId="42" borderId="52" xfId="2" applyNumberFormat="1" applyFont="1" applyFill="1" applyBorder="1" applyAlignment="1">
      <alignment horizontal="left"/>
    </xf>
    <xf numFmtId="182" fontId="239" fillId="42" borderId="52" xfId="2" applyNumberFormat="1" applyFont="1" applyFill="1" applyBorder="1" applyAlignment="1">
      <alignment horizontal="left"/>
    </xf>
    <xf numFmtId="0" fontId="240" fillId="42" borderId="133" xfId="2" applyFont="1" applyFill="1" applyBorder="1"/>
    <xf numFmtId="49" fontId="241" fillId="42" borderId="55" xfId="2" quotePrefix="1" applyNumberFormat="1" applyFont="1" applyFill="1" applyBorder="1" applyAlignment="1">
      <alignment horizontal="center"/>
    </xf>
    <xf numFmtId="0" fontId="240" fillId="42" borderId="102" xfId="2" applyFont="1" applyFill="1" applyBorder="1"/>
    <xf numFmtId="0" fontId="240" fillId="42" borderId="55" xfId="2" applyFont="1" applyFill="1" applyBorder="1"/>
    <xf numFmtId="0" fontId="242" fillId="42" borderId="55" xfId="2" applyFont="1" applyFill="1" applyBorder="1"/>
    <xf numFmtId="0" fontId="240" fillId="42" borderId="55" xfId="2" applyFont="1" applyFill="1" applyBorder="1" applyAlignment="1">
      <alignment horizontal="left"/>
    </xf>
    <xf numFmtId="0" fontId="240" fillId="42" borderId="55" xfId="2" applyFont="1" applyFill="1" applyBorder="1" applyAlignment="1">
      <alignment horizontal="left" wrapText="1"/>
    </xf>
    <xf numFmtId="0" fontId="243" fillId="42" borderId="57" xfId="2" applyFont="1" applyFill="1" applyBorder="1"/>
    <xf numFmtId="182" fontId="244" fillId="42" borderId="31" xfId="2" applyNumberFormat="1" applyFont="1" applyFill="1" applyBorder="1" applyAlignment="1">
      <alignment horizontal="left"/>
    </xf>
    <xf numFmtId="0" fontId="3" fillId="42" borderId="133" xfId="2" applyFont="1" applyFill="1" applyBorder="1"/>
    <xf numFmtId="0" fontId="16" fillId="42" borderId="54" xfId="2" applyFont="1" applyFill="1" applyBorder="1"/>
    <xf numFmtId="182" fontId="238" fillId="42" borderId="31" xfId="2" applyNumberFormat="1" applyFont="1" applyFill="1" applyBorder="1" applyAlignment="1">
      <alignment horizontal="left"/>
    </xf>
    <xf numFmtId="0" fontId="3" fillId="42" borderId="54" xfId="2" applyFont="1" applyFill="1" applyBorder="1"/>
    <xf numFmtId="49" fontId="241" fillId="42" borderId="120" xfId="2" quotePrefix="1" applyNumberFormat="1" applyFont="1" applyFill="1" applyBorder="1" applyAlignment="1">
      <alignment horizontal="center"/>
    </xf>
    <xf numFmtId="0" fontId="16" fillId="42" borderId="165" xfId="2" applyFont="1" applyFill="1" applyBorder="1"/>
    <xf numFmtId="0" fontId="3" fillId="42" borderId="120" xfId="2" applyFont="1" applyFill="1" applyBorder="1"/>
    <xf numFmtId="0" fontId="43" fillId="42" borderId="57" xfId="2" applyFont="1" applyFill="1" applyBorder="1"/>
    <xf numFmtId="0" fontId="3" fillId="42" borderId="163" xfId="2" applyFont="1" applyFill="1" applyBorder="1"/>
    <xf numFmtId="0" fontId="235" fillId="42" borderId="55" xfId="2" applyFont="1" applyFill="1" applyBorder="1"/>
    <xf numFmtId="0" fontId="3" fillId="42" borderId="165" xfId="2" applyFont="1" applyFill="1" applyBorder="1" applyAlignment="1">
      <alignment horizontal="left" wrapText="1"/>
    </xf>
    <xf numFmtId="0" fontId="24" fillId="42" borderId="53" xfId="2" applyFont="1" applyFill="1" applyBorder="1" applyAlignment="1">
      <alignment horizontal="left"/>
    </xf>
    <xf numFmtId="0" fontId="24" fillId="42" borderId="55" xfId="2" applyFont="1" applyFill="1" applyBorder="1" applyAlignment="1">
      <alignment horizontal="left"/>
    </xf>
    <xf numFmtId="0" fontId="245" fillId="42" borderId="55" xfId="2" applyFont="1" applyFill="1" applyBorder="1" applyAlignment="1">
      <alignment horizontal="left"/>
    </xf>
    <xf numFmtId="0" fontId="24" fillId="42" borderId="55" xfId="2" quotePrefix="1" applyFont="1" applyFill="1" applyBorder="1" applyAlignment="1">
      <alignment horizontal="left"/>
    </xf>
    <xf numFmtId="0" fontId="24" fillId="42" borderId="165" xfId="2" applyFont="1" applyFill="1" applyBorder="1" applyAlignment="1">
      <alignment horizontal="left"/>
    </xf>
    <xf numFmtId="0" fontId="245" fillId="42" borderId="53" xfId="2" applyFont="1" applyFill="1" applyBorder="1" applyAlignment="1">
      <alignment horizontal="left"/>
    </xf>
    <xf numFmtId="0" fontId="24" fillId="42" borderId="57" xfId="2" applyFont="1" applyFill="1" applyBorder="1" applyAlignment="1">
      <alignment horizontal="left"/>
    </xf>
    <xf numFmtId="0" fontId="24" fillId="42" borderId="120" xfId="2" applyFont="1" applyFill="1" applyBorder="1" applyAlignment="1">
      <alignment horizontal="left"/>
    </xf>
    <xf numFmtId="0" fontId="44" fillId="42" borderId="165" xfId="2" applyFont="1" applyFill="1" applyBorder="1" applyAlignment="1">
      <alignment horizontal="left"/>
    </xf>
    <xf numFmtId="0" fontId="245" fillId="42" borderId="165" xfId="2" applyFont="1" applyFill="1" applyBorder="1" applyAlignment="1">
      <alignment horizontal="left"/>
    </xf>
    <xf numFmtId="0" fontId="246" fillId="43" borderId="3" xfId="4" applyFont="1" applyFill="1" applyBorder="1"/>
    <xf numFmtId="0" fontId="246" fillId="44" borderId="3" xfId="4" applyFont="1" applyFill="1" applyBorder="1"/>
    <xf numFmtId="14" fontId="246" fillId="42" borderId="3" xfId="4" applyNumberFormat="1" applyFont="1" applyFill="1" applyBorder="1" applyAlignment="1">
      <alignment horizontal="left"/>
    </xf>
    <xf numFmtId="49" fontId="156" fillId="17" borderId="3" xfId="2" applyNumberFormat="1" applyFont="1" applyFill="1" applyBorder="1" applyAlignment="1" applyProtection="1">
      <alignment horizontal="center" vertical="center"/>
      <protection locked="0"/>
    </xf>
    <xf numFmtId="49" fontId="168" fillId="16" borderId="4" xfId="2" applyNumberFormat="1" applyFont="1" applyFill="1" applyBorder="1" applyAlignment="1" applyProtection="1">
      <alignment horizontal="center" vertical="center" wrapText="1"/>
    </xf>
    <xf numFmtId="186" fontId="237" fillId="42" borderId="88" xfId="2" applyNumberFormat="1" applyFont="1" applyFill="1" applyBorder="1" applyAlignment="1">
      <alignment horizontal="center"/>
    </xf>
    <xf numFmtId="49" fontId="247" fillId="42" borderId="57" xfId="2" quotePrefix="1" applyNumberFormat="1" applyFont="1" applyFill="1" applyBorder="1" applyAlignment="1">
      <alignment horizontal="center"/>
    </xf>
    <xf numFmtId="49" fontId="241" fillId="42" borderId="54" xfId="2" quotePrefix="1" applyNumberFormat="1" applyFont="1" applyFill="1" applyBorder="1" applyAlignment="1">
      <alignment horizontal="center"/>
    </xf>
    <xf numFmtId="49" fontId="232" fillId="42" borderId="54" xfId="2" quotePrefix="1" applyNumberFormat="1" applyFont="1" applyFill="1" applyBorder="1" applyAlignment="1">
      <alignment horizontal="center"/>
    </xf>
    <xf numFmtId="49" fontId="241" fillId="42" borderId="165" xfId="2" quotePrefix="1" applyNumberFormat="1" applyFont="1" applyFill="1" applyBorder="1" applyAlignment="1">
      <alignment horizontal="center"/>
    </xf>
    <xf numFmtId="49" fontId="232" fillId="42" borderId="120" xfId="2" quotePrefix="1" applyNumberFormat="1" applyFont="1" applyFill="1" applyBorder="1" applyAlignment="1">
      <alignment horizontal="center"/>
    </xf>
    <xf numFmtId="49" fontId="241" fillId="42" borderId="57" xfId="2" quotePrefix="1" applyNumberFormat="1" applyFont="1" applyFill="1" applyBorder="1" applyAlignment="1">
      <alignment horizontal="center"/>
    </xf>
    <xf numFmtId="49" fontId="234" fillId="42" borderId="55" xfId="2" quotePrefix="1" applyNumberFormat="1" applyFont="1" applyFill="1" applyBorder="1" applyAlignment="1">
      <alignment horizontal="center"/>
    </xf>
    <xf numFmtId="49" fontId="230" fillId="15" borderId="4" xfId="2" applyNumberFormat="1" applyFont="1" applyFill="1" applyBorder="1" applyAlignment="1" applyProtection="1">
      <alignment horizontal="center" vertical="center" wrapText="1"/>
    </xf>
    <xf numFmtId="0" fontId="158" fillId="17" borderId="14" xfId="0" applyFont="1" applyFill="1" applyBorder="1" applyAlignment="1" applyProtection="1">
      <alignment horizontal="center" vertical="center" wrapText="1"/>
    </xf>
    <xf numFmtId="0" fontId="158" fillId="17" borderId="15" xfId="0" applyFont="1" applyFill="1" applyBorder="1" applyAlignment="1" applyProtection="1">
      <alignment horizontal="center" vertical="center" wrapText="1"/>
    </xf>
    <xf numFmtId="0" fontId="158" fillId="17" borderId="13" xfId="0" applyFont="1" applyFill="1" applyBorder="1" applyAlignment="1" applyProtection="1">
      <alignment horizontal="center" vertical="center" wrapText="1"/>
    </xf>
    <xf numFmtId="0" fontId="142" fillId="15" borderId="0" xfId="0" quotePrefix="1" applyFont="1" applyFill="1" applyAlignment="1">
      <alignment vertical="center"/>
    </xf>
    <xf numFmtId="0" fontId="153" fillId="45" borderId="0" xfId="4" applyFill="1"/>
    <xf numFmtId="0" fontId="153" fillId="17" borderId="0" xfId="4" applyFill="1"/>
    <xf numFmtId="188" fontId="162" fillId="46" borderId="22" xfId="2" applyNumberFormat="1" applyFont="1" applyFill="1" applyBorder="1" applyAlignment="1" applyProtection="1">
      <alignment horizontal="center" vertical="center"/>
    </xf>
    <xf numFmtId="188" fontId="162" fillId="30" borderId="88" xfId="2" applyNumberFormat="1" applyFont="1" applyFill="1" applyBorder="1" applyAlignment="1" applyProtection="1">
      <alignment horizontal="center" vertical="center"/>
    </xf>
    <xf numFmtId="188" fontId="162" fillId="30" borderId="8" xfId="2" applyNumberFormat="1" applyFont="1" applyFill="1" applyBorder="1" applyAlignment="1" applyProtection="1">
      <alignment horizontal="center" vertical="center"/>
    </xf>
    <xf numFmtId="188" fontId="162" fillId="30" borderId="4" xfId="2" applyNumberFormat="1" applyFont="1" applyFill="1" applyBorder="1" applyAlignment="1" applyProtection="1">
      <alignment horizontal="center" vertical="center"/>
    </xf>
    <xf numFmtId="188" fontId="162" fillId="26" borderId="88" xfId="2" applyNumberFormat="1" applyFont="1" applyFill="1" applyBorder="1" applyAlignment="1" applyProtection="1">
      <alignment horizontal="center" vertical="center"/>
    </xf>
    <xf numFmtId="188" fontId="162" fillId="26" borderId="8" xfId="2" applyNumberFormat="1" applyFont="1" applyFill="1" applyBorder="1" applyAlignment="1" applyProtection="1">
      <alignment horizontal="center" vertical="center"/>
    </xf>
    <xf numFmtId="188" fontId="162" fillId="26" borderId="4" xfId="2" applyNumberFormat="1" applyFont="1" applyFill="1" applyBorder="1" applyAlignment="1" applyProtection="1">
      <alignment horizontal="center" vertical="center"/>
    </xf>
    <xf numFmtId="188" fontId="162" fillId="21" borderId="115" xfId="2" applyNumberFormat="1" applyFont="1" applyFill="1" applyBorder="1" applyAlignment="1" applyProtection="1">
      <alignment horizontal="center" vertical="center"/>
    </xf>
    <xf numFmtId="188" fontId="162" fillId="21" borderId="102" xfId="2" applyNumberFormat="1" applyFont="1" applyFill="1" applyBorder="1" applyAlignment="1" applyProtection="1">
      <alignment horizontal="center" vertical="center"/>
    </xf>
    <xf numFmtId="3" fontId="12" fillId="15" borderId="166" xfId="2" applyNumberFormat="1" applyFont="1" applyFill="1" applyBorder="1" applyAlignment="1" applyProtection="1">
      <alignment horizontal="right" vertical="center"/>
      <protection locked="0"/>
    </xf>
    <xf numFmtId="3" fontId="12" fillId="15" borderId="167" xfId="2" applyNumberFormat="1" applyFont="1" applyFill="1" applyBorder="1" applyAlignment="1" applyProtection="1">
      <alignment horizontal="right" vertical="center"/>
      <protection locked="0"/>
    </xf>
    <xf numFmtId="3" fontId="12" fillId="15" borderId="168" xfId="2" applyNumberFormat="1" applyFont="1" applyFill="1" applyBorder="1" applyAlignment="1" applyProtection="1">
      <alignment horizontal="right" vertical="center"/>
      <protection locked="0"/>
    </xf>
    <xf numFmtId="188" fontId="162" fillId="21" borderId="14" xfId="2" applyNumberFormat="1" applyFont="1" applyFill="1" applyBorder="1" applyAlignment="1" applyProtection="1">
      <alignment horizontal="center" vertical="center"/>
    </xf>
    <xf numFmtId="188" fontId="162" fillId="21" borderId="83" xfId="2" applyNumberFormat="1" applyFont="1" applyFill="1" applyBorder="1" applyAlignment="1" applyProtection="1">
      <alignment horizontal="center" vertical="center"/>
    </xf>
    <xf numFmtId="188" fontId="162" fillId="21" borderId="166" xfId="2" applyNumberFormat="1" applyFont="1" applyFill="1" applyBorder="1" applyAlignment="1" applyProtection="1">
      <alignment horizontal="center" vertical="center"/>
    </xf>
    <xf numFmtId="188" fontId="162" fillId="31" borderId="169" xfId="2" applyNumberFormat="1" applyFont="1" applyFill="1" applyBorder="1" applyAlignment="1" applyProtection="1">
      <alignment horizontal="center" vertical="center"/>
    </xf>
    <xf numFmtId="188" fontId="162" fillId="46" borderId="170" xfId="2" applyNumberFormat="1" applyFont="1" applyFill="1" applyBorder="1" applyAlignment="1" applyProtection="1">
      <alignment horizontal="center" vertical="center"/>
    </xf>
    <xf numFmtId="188" fontId="162" fillId="46" borderId="171" xfId="2" applyNumberFormat="1" applyFont="1" applyFill="1" applyBorder="1" applyAlignment="1" applyProtection="1">
      <alignment horizontal="center" vertical="center"/>
    </xf>
    <xf numFmtId="188" fontId="162" fillId="31" borderId="172" xfId="2" applyNumberFormat="1" applyFont="1" applyFill="1" applyBorder="1" applyAlignment="1" applyProtection="1">
      <alignment horizontal="center" vertical="center"/>
    </xf>
    <xf numFmtId="188" fontId="162" fillId="31" borderId="162" xfId="2" applyNumberFormat="1" applyFont="1" applyFill="1" applyBorder="1" applyAlignment="1" applyProtection="1">
      <alignment horizontal="center" vertical="center"/>
    </xf>
    <xf numFmtId="181" fontId="248" fillId="47" borderId="22" xfId="10" quotePrefix="1" applyNumberFormat="1" applyFont="1" applyFill="1" applyBorder="1" applyAlignment="1">
      <alignment horizontal="right" vertical="center"/>
    </xf>
    <xf numFmtId="0" fontId="6" fillId="47" borderId="17" xfId="10" quotePrefix="1" applyFont="1" applyFill="1" applyBorder="1" applyAlignment="1">
      <alignment horizontal="right" vertical="center"/>
    </xf>
    <xf numFmtId="0" fontId="3" fillId="47" borderId="23" xfId="10" applyFont="1" applyFill="1" applyBorder="1" applyAlignment="1">
      <alignment horizontal="left" vertical="center" wrapText="1"/>
    </xf>
    <xf numFmtId="3" fontId="169" fillId="23" borderId="10" xfId="2" applyNumberFormat="1" applyFont="1" applyFill="1" applyBorder="1" applyAlignment="1" applyProtection="1">
      <alignment horizontal="center" vertical="center" wrapText="1"/>
    </xf>
    <xf numFmtId="0" fontId="3" fillId="0" borderId="0" xfId="10" quotePrefix="1" applyNumberFormat="1" applyFont="1" applyFill="1" applyBorder="1" applyAlignment="1">
      <alignment horizontal="right"/>
    </xf>
    <xf numFmtId="0" fontId="57" fillId="15" borderId="73" xfId="0" quotePrefix="1" applyFont="1" applyFill="1" applyBorder="1" applyAlignment="1" applyProtection="1">
      <alignment horizontal="left"/>
    </xf>
    <xf numFmtId="0" fontId="34" fillId="15" borderId="53" xfId="0" quotePrefix="1" applyFont="1" applyFill="1" applyBorder="1" applyAlignment="1" applyProtection="1">
      <alignment horizontal="left"/>
    </xf>
    <xf numFmtId="3" fontId="34" fillId="15" borderId="21" xfId="0" applyNumberFormat="1" applyFont="1" applyFill="1" applyBorder="1" applyAlignment="1" applyProtection="1"/>
    <xf numFmtId="0" fontId="34" fillId="24" borderId="55" xfId="0" quotePrefix="1" applyFont="1" applyFill="1" applyBorder="1" applyAlignment="1" applyProtection="1">
      <alignment horizontal="left"/>
    </xf>
    <xf numFmtId="0" fontId="34" fillId="24" borderId="55" xfId="0" applyFont="1" applyFill="1" applyBorder="1" applyAlignment="1" applyProtection="1">
      <alignment horizontal="left"/>
    </xf>
    <xf numFmtId="3" fontId="34" fillId="24" borderId="55" xfId="0" applyNumberFormat="1" applyFont="1" applyFill="1" applyBorder="1" applyAlignment="1" applyProtection="1"/>
    <xf numFmtId="3" fontId="34" fillId="24" borderId="24" xfId="0" applyNumberFormat="1" applyFont="1" applyFill="1" applyBorder="1" applyAlignment="1" applyProtection="1"/>
    <xf numFmtId="3" fontId="34" fillId="24" borderId="22" xfId="0" applyNumberFormat="1" applyFont="1" applyFill="1" applyBorder="1" applyAlignment="1" applyProtection="1"/>
    <xf numFmtId="3" fontId="34" fillId="24" borderId="25" xfId="0" applyNumberFormat="1" applyFont="1" applyFill="1" applyBorder="1" applyAlignment="1" applyProtection="1"/>
    <xf numFmtId="3" fontId="92" fillId="24" borderId="22" xfId="0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/>
    <xf numFmtId="38" fontId="3" fillId="21" borderId="102" xfId="15" applyNumberFormat="1" applyFont="1" applyFill="1" applyBorder="1" applyAlignment="1" applyProtection="1"/>
    <xf numFmtId="38" fontId="249" fillId="21" borderId="116" xfId="15" applyNumberFormat="1" applyFont="1" applyFill="1" applyBorder="1" applyAlignment="1" applyProtection="1"/>
    <xf numFmtId="38" fontId="249" fillId="21" borderId="38" xfId="15" applyNumberFormat="1" applyFont="1" applyFill="1" applyBorder="1" applyAlignment="1" applyProtection="1"/>
    <xf numFmtId="38" fontId="249" fillId="21" borderId="138" xfId="15" applyNumberFormat="1" applyFont="1" applyFill="1" applyBorder="1" applyAlignment="1" applyProtection="1"/>
    <xf numFmtId="197" fontId="250" fillId="21" borderId="57" xfId="5" applyNumberFormat="1" applyFont="1" applyFill="1" applyBorder="1" applyAlignment="1" applyProtection="1"/>
    <xf numFmtId="197" fontId="251" fillId="21" borderId="57" xfId="5" applyNumberFormat="1" applyFont="1" applyFill="1" applyBorder="1" applyAlignment="1" applyProtection="1"/>
    <xf numFmtId="197" fontId="251" fillId="21" borderId="136" xfId="5" applyNumberFormat="1" applyFont="1" applyFill="1" applyBorder="1" applyAlignment="1" applyProtection="1"/>
    <xf numFmtId="38" fontId="249" fillId="21" borderId="116" xfId="15" applyNumberFormat="1" applyFont="1" applyFill="1" applyBorder="1" applyAlignment="1" applyProtection="1">
      <alignment horizontal="center"/>
    </xf>
    <xf numFmtId="38" fontId="249" fillId="21" borderId="38" xfId="15" applyNumberFormat="1" applyFont="1" applyFill="1" applyBorder="1" applyAlignment="1" applyProtection="1">
      <alignment horizontal="center"/>
    </xf>
    <xf numFmtId="38" fontId="249" fillId="21" borderId="138" xfId="15" applyNumberFormat="1" applyFont="1" applyFill="1" applyBorder="1" applyAlignment="1" applyProtection="1">
      <alignment horizontal="center"/>
    </xf>
    <xf numFmtId="188" fontId="162" fillId="17" borderId="4" xfId="2" applyNumberFormat="1" applyFont="1" applyFill="1" applyBorder="1" applyAlignment="1" applyProtection="1">
      <alignment horizontal="center" vertical="center"/>
    </xf>
    <xf numFmtId="188" fontId="162" fillId="21" borderId="51" xfId="2" applyNumberFormat="1" applyFont="1" applyFill="1" applyBorder="1" applyAlignment="1" applyProtection="1">
      <alignment horizontal="center" vertical="center"/>
    </xf>
    <xf numFmtId="188" fontId="162" fillId="21" borderId="173" xfId="2" applyNumberFormat="1" applyFont="1" applyFill="1" applyBorder="1" applyAlignment="1" applyProtection="1">
      <alignment horizontal="center" vertical="center"/>
    </xf>
    <xf numFmtId="188" fontId="162" fillId="31" borderId="102" xfId="2" applyNumberFormat="1" applyFont="1" applyFill="1" applyBorder="1" applyAlignment="1" applyProtection="1">
      <alignment horizontal="center" vertical="center"/>
    </xf>
    <xf numFmtId="188" fontId="162" fillId="31" borderId="137" xfId="2" applyNumberFormat="1" applyFont="1" applyFill="1" applyBorder="1" applyAlignment="1" applyProtection="1">
      <alignment horizontal="center" vertical="center"/>
    </xf>
    <xf numFmtId="188" fontId="162" fillId="31" borderId="24" xfId="2" applyNumberFormat="1" applyFont="1" applyFill="1" applyBorder="1" applyAlignment="1" applyProtection="1">
      <alignment horizontal="center" vertical="center"/>
    </xf>
    <xf numFmtId="188" fontId="162" fillId="31" borderId="20" xfId="2" applyNumberFormat="1" applyFont="1" applyFill="1" applyBorder="1" applyAlignment="1" applyProtection="1">
      <alignment horizontal="center" vertical="center"/>
    </xf>
    <xf numFmtId="188" fontId="162" fillId="31" borderId="167" xfId="2" applyNumberFormat="1" applyFont="1" applyFill="1" applyBorder="1" applyAlignment="1" applyProtection="1">
      <alignment horizontal="center" vertical="center"/>
    </xf>
    <xf numFmtId="188" fontId="162" fillId="31" borderId="166" xfId="2" applyNumberFormat="1" applyFont="1" applyFill="1" applyBorder="1" applyAlignment="1" applyProtection="1">
      <alignment horizontal="center" vertical="center"/>
    </xf>
    <xf numFmtId="188" fontId="162" fillId="21" borderId="174" xfId="2" applyNumberFormat="1" applyFont="1" applyFill="1" applyBorder="1" applyAlignment="1" applyProtection="1">
      <alignment horizontal="center" vertical="center"/>
    </xf>
    <xf numFmtId="188" fontId="162" fillId="21" borderId="175" xfId="2" applyNumberFormat="1" applyFont="1" applyFill="1" applyBorder="1" applyAlignment="1" applyProtection="1">
      <alignment horizontal="center" vertical="center"/>
    </xf>
    <xf numFmtId="3" fontId="12" fillId="15" borderId="176" xfId="2" applyNumberFormat="1" applyFont="1" applyFill="1" applyBorder="1" applyAlignment="1" applyProtection="1">
      <alignment horizontal="right" vertical="center"/>
      <protection locked="0"/>
    </xf>
    <xf numFmtId="188" fontId="162" fillId="21" borderId="177" xfId="2" applyNumberFormat="1" applyFont="1" applyFill="1" applyBorder="1" applyAlignment="1" applyProtection="1">
      <alignment horizontal="center" vertical="center"/>
    </xf>
    <xf numFmtId="188" fontId="162" fillId="24" borderId="4" xfId="2" applyNumberFormat="1" applyFont="1" applyFill="1" applyBorder="1" applyAlignment="1" applyProtection="1">
      <alignment horizontal="center" vertical="center"/>
    </xf>
    <xf numFmtId="1" fontId="12" fillId="0" borderId="21" xfId="2" applyNumberFormat="1" applyFont="1" applyFill="1" applyBorder="1" applyAlignment="1" applyProtection="1">
      <alignment horizontal="center" vertical="center"/>
      <protection locked="0"/>
    </xf>
    <xf numFmtId="0" fontId="197" fillId="15" borderId="17" xfId="2" applyFont="1" applyFill="1" applyBorder="1" applyAlignment="1">
      <alignment vertical="center"/>
    </xf>
    <xf numFmtId="49" fontId="197" fillId="15" borderId="0" xfId="2" applyNumberFormat="1" applyFont="1" applyFill="1" applyAlignment="1">
      <alignment vertical="center"/>
    </xf>
    <xf numFmtId="0" fontId="246" fillId="43" borderId="0" xfId="4" applyFont="1" applyFill="1"/>
    <xf numFmtId="0" fontId="246" fillId="0" borderId="0" xfId="4" applyFont="1"/>
    <xf numFmtId="0" fontId="36" fillId="42" borderId="0" xfId="2" applyFont="1" applyFill="1" applyAlignment="1">
      <alignment horizontal="center"/>
    </xf>
    <xf numFmtId="0" fontId="3" fillId="42" borderId="0" xfId="4" applyFont="1" applyFill="1" applyAlignment="1">
      <alignment horizontal="left" vertical="center" wrapText="1"/>
    </xf>
    <xf numFmtId="0" fontId="58" fillId="42" borderId="178" xfId="0" quotePrefix="1" applyFont="1" applyFill="1" applyBorder="1" applyAlignment="1">
      <alignment horizontal="left"/>
    </xf>
    <xf numFmtId="0" fontId="58" fillId="42" borderId="179" xfId="0" quotePrefix="1" applyFont="1" applyFill="1" applyBorder="1" applyAlignment="1">
      <alignment horizontal="left"/>
    </xf>
    <xf numFmtId="0" fontId="58" fillId="42" borderId="107" xfId="0" quotePrefix="1" applyFont="1" applyFill="1" applyBorder="1" applyAlignment="1">
      <alignment horizontal="left"/>
    </xf>
    <xf numFmtId="0" fontId="5" fillId="0" borderId="0" xfId="4" applyFont="1" applyAlignment="1">
      <alignment vertical="center" wrapText="1"/>
    </xf>
    <xf numFmtId="0" fontId="3" fillId="0" borderId="0" xfId="4" applyFont="1" applyAlignment="1">
      <alignment horizontal="left" vertical="center" wrapText="1"/>
    </xf>
    <xf numFmtId="0" fontId="3" fillId="0" borderId="0" xfId="2" applyFont="1" applyAlignment="1">
      <alignment horizontal="right" vertical="center"/>
    </xf>
    <xf numFmtId="184" fontId="37" fillId="42" borderId="0" xfId="13" quotePrefix="1" applyNumberFormat="1" applyFont="1" applyFill="1" applyAlignment="1">
      <alignment horizontal="right"/>
    </xf>
    <xf numFmtId="0" fontId="14" fillId="42" borderId="0" xfId="13" applyFont="1" applyFill="1"/>
    <xf numFmtId="0" fontId="14" fillId="42" borderId="0" xfId="13" quotePrefix="1" applyFont="1" applyFill="1" applyAlignment="1">
      <alignment horizontal="left"/>
    </xf>
    <xf numFmtId="0" fontId="9" fillId="42" borderId="0" xfId="13" quotePrefix="1" applyFont="1" applyFill="1" applyAlignment="1">
      <alignment horizontal="left"/>
    </xf>
    <xf numFmtId="0" fontId="9" fillId="42" borderId="0" xfId="13" applyFont="1" applyFill="1"/>
    <xf numFmtId="0" fontId="21" fillId="42" borderId="0" xfId="13" applyFont="1" applyFill="1" applyAlignment="1">
      <alignment horizontal="left"/>
    </xf>
    <xf numFmtId="0" fontId="9" fillId="42" borderId="0" xfId="13" applyFont="1" applyFill="1" applyAlignment="1">
      <alignment horizontal="left"/>
    </xf>
    <xf numFmtId="0" fontId="15" fillId="42" borderId="0" xfId="13" applyFont="1" applyFill="1"/>
    <xf numFmtId="0" fontId="15" fillId="42" borderId="0" xfId="13" quotePrefix="1" applyFont="1" applyFill="1" applyAlignment="1">
      <alignment horizontal="left"/>
    </xf>
    <xf numFmtId="0" fontId="9" fillId="42" borderId="0" xfId="10" applyFont="1" applyFill="1" applyAlignment="1">
      <alignment horizontal="left"/>
    </xf>
    <xf numFmtId="0" fontId="21" fillId="42" borderId="0" xfId="10" applyFont="1" applyFill="1" applyAlignment="1">
      <alignment horizontal="left"/>
    </xf>
    <xf numFmtId="0" fontId="21" fillId="42" borderId="0" xfId="13" quotePrefix="1" applyFont="1" applyFill="1" applyAlignment="1">
      <alignment horizontal="left"/>
    </xf>
    <xf numFmtId="0" fontId="15" fillId="42" borderId="0" xfId="13" applyFont="1" applyFill="1" applyAlignment="1">
      <alignment horizontal="left"/>
    </xf>
    <xf numFmtId="184" fontId="38" fillId="42" borderId="0" xfId="13" quotePrefix="1" applyNumberFormat="1" applyFont="1" applyFill="1" applyAlignment="1">
      <alignment horizontal="right"/>
    </xf>
    <xf numFmtId="0" fontId="21" fillId="42" borderId="0" xfId="13" applyFont="1" applyFill="1"/>
    <xf numFmtId="184" fontId="37" fillId="42" borderId="0" xfId="13" applyNumberFormat="1" applyFont="1" applyFill="1" applyAlignment="1">
      <alignment horizontal="right"/>
    </xf>
    <xf numFmtId="0" fontId="14" fillId="42" borderId="0" xfId="13" applyFont="1" applyFill="1" applyAlignment="1">
      <alignment horizontal="left"/>
    </xf>
    <xf numFmtId="0" fontId="32" fillId="17" borderId="0" xfId="2" applyFont="1" applyFill="1"/>
    <xf numFmtId="0" fontId="31" fillId="17" borderId="0" xfId="2" applyFont="1" applyFill="1"/>
    <xf numFmtId="0" fontId="32" fillId="42" borderId="0" xfId="2" applyFont="1" applyFill="1"/>
    <xf numFmtId="0" fontId="31" fillId="42" borderId="0" xfId="2" applyFont="1" applyFill="1"/>
    <xf numFmtId="0" fontId="32" fillId="42" borderId="3" xfId="2" applyFont="1" applyFill="1" applyBorder="1" applyProtection="1">
      <protection locked="0"/>
    </xf>
    <xf numFmtId="49" fontId="32" fillId="42" borderId="0" xfId="2" applyNumberFormat="1" applyFont="1" applyFill="1"/>
    <xf numFmtId="0" fontId="8" fillId="48" borderId="0" xfId="11" quotePrefix="1" applyFont="1" applyFill="1" applyAlignment="1">
      <alignment horizontal="left"/>
    </xf>
    <xf numFmtId="182" fontId="246" fillId="0" borderId="0" xfId="4" applyNumberFormat="1" applyFont="1"/>
    <xf numFmtId="186" fontId="8" fillId="42" borderId="0" xfId="11" quotePrefix="1" applyNumberFormat="1" applyFont="1" applyFill="1" applyAlignment="1">
      <alignment horizontal="left"/>
    </xf>
    <xf numFmtId="0" fontId="246" fillId="0" borderId="0" xfId="4" quotePrefix="1" applyFont="1"/>
    <xf numFmtId="0" fontId="3" fillId="0" borderId="3" xfId="9" applyFont="1" applyBorder="1"/>
    <xf numFmtId="0" fontId="241" fillId="0" borderId="0" xfId="2" quotePrefix="1" applyFont="1" applyAlignment="1">
      <alignment horizontal="center"/>
    </xf>
    <xf numFmtId="0" fontId="245" fillId="0" borderId="0" xfId="2" applyFont="1" applyAlignment="1">
      <alignment horizontal="left"/>
    </xf>
    <xf numFmtId="0" fontId="246" fillId="0" borderId="3" xfId="4" applyFont="1" applyBorder="1"/>
    <xf numFmtId="0" fontId="197" fillId="15" borderId="0" xfId="2" applyFont="1" applyFill="1" applyAlignment="1">
      <alignment horizontal="center" vertical="center"/>
    </xf>
    <xf numFmtId="0" fontId="24" fillId="36" borderId="0" xfId="2" applyFont="1" applyFill="1" applyBorder="1" applyAlignment="1">
      <alignment vertical="center"/>
    </xf>
    <xf numFmtId="0" fontId="252" fillId="18" borderId="0" xfId="0" applyFont="1" applyFill="1" applyProtection="1"/>
    <xf numFmtId="0" fontId="252" fillId="0" borderId="0" xfId="0" applyFont="1" applyProtection="1"/>
    <xf numFmtId="0" fontId="57" fillId="18" borderId="0" xfId="2" applyFont="1" applyFill="1" applyProtection="1"/>
    <xf numFmtId="0" fontId="57" fillId="0" borderId="0" xfId="2" applyFont="1" applyAlignment="1" applyProtection="1">
      <alignment horizontal="right"/>
    </xf>
    <xf numFmtId="0" fontId="158" fillId="17" borderId="3" xfId="0" applyFont="1" applyFill="1" applyBorder="1" applyAlignment="1" applyProtection="1">
      <alignment horizontal="right"/>
    </xf>
    <xf numFmtId="0" fontId="253" fillId="0" borderId="0" xfId="0" applyFont="1" applyAlignment="1" applyProtection="1">
      <alignment horizontal="centerContinuous"/>
    </xf>
    <xf numFmtId="0" fontId="254" fillId="0" borderId="0" xfId="0" applyFont="1" applyAlignment="1" applyProtection="1">
      <alignment horizontal="centerContinuous"/>
    </xf>
    <xf numFmtId="49" fontId="158" fillId="17" borderId="3" xfId="0" applyNumberFormat="1" applyFont="1" applyFill="1" applyBorder="1" applyAlignment="1" applyProtection="1">
      <alignment horizontal="right"/>
    </xf>
    <xf numFmtId="0" fontId="252" fillId="0" borderId="0" xfId="0" applyFont="1" applyAlignment="1" applyProtection="1">
      <alignment horizontal="right" wrapText="1"/>
    </xf>
    <xf numFmtId="14" fontId="158" fillId="17" borderId="3" xfId="0" applyNumberFormat="1" applyFont="1" applyFill="1" applyBorder="1" applyAlignment="1" applyProtection="1">
      <alignment horizontal="right"/>
    </xf>
    <xf numFmtId="0" fontId="253" fillId="0" borderId="0" xfId="0" applyFont="1" applyAlignment="1" applyProtection="1">
      <alignment horizontal="centerContinuous" vertical="top"/>
    </xf>
    <xf numFmtId="0" fontId="252" fillId="0" borderId="0" xfId="0" applyFont="1" applyAlignment="1" applyProtection="1">
      <alignment horizontal="centerContinuous"/>
    </xf>
    <xf numFmtId="0" fontId="255" fillId="0" borderId="0" xfId="0" applyFont="1" applyAlignment="1" applyProtection="1">
      <alignment horizontal="center"/>
    </xf>
    <xf numFmtId="0" fontId="252" fillId="0" borderId="0" xfId="0" quotePrefix="1" applyFont="1" applyAlignment="1" applyProtection="1">
      <alignment horizontal="right"/>
    </xf>
    <xf numFmtId="0" fontId="254" fillId="17" borderId="155" xfId="0" applyFont="1" applyFill="1" applyBorder="1" applyAlignment="1" applyProtection="1">
      <alignment horizontal="left"/>
    </xf>
    <xf numFmtId="0" fontId="254" fillId="17" borderId="7" xfId="0" applyFont="1" applyFill="1" applyBorder="1" applyAlignment="1" applyProtection="1">
      <alignment horizontal="left"/>
    </xf>
    <xf numFmtId="0" fontId="254" fillId="17" borderId="160" xfId="0" applyFont="1" applyFill="1" applyBorder="1" applyAlignment="1" applyProtection="1">
      <alignment horizontal="left" vertical="center" wrapText="1"/>
    </xf>
    <xf numFmtId="0" fontId="254" fillId="17" borderId="143" xfId="0" applyFont="1" applyFill="1" applyBorder="1" applyAlignment="1" applyProtection="1">
      <alignment horizontal="left" vertical="center" wrapText="1"/>
    </xf>
    <xf numFmtId="0" fontId="254" fillId="17" borderId="10" xfId="0" applyFont="1" applyFill="1" applyBorder="1" applyAlignment="1" applyProtection="1">
      <alignment horizontal="left" vertical="center" wrapText="1"/>
    </xf>
    <xf numFmtId="3" fontId="254" fillId="17" borderId="14" xfId="0" applyNumberFormat="1" applyFont="1" applyFill="1" applyBorder="1" applyAlignment="1" applyProtection="1">
      <alignment horizontal="right" vertical="center" wrapText="1"/>
    </xf>
    <xf numFmtId="3" fontId="254" fillId="17" borderId="13" xfId="0" applyNumberFormat="1" applyFont="1" applyFill="1" applyBorder="1" applyAlignment="1" applyProtection="1">
      <alignment horizontal="right" vertical="center" wrapText="1"/>
    </xf>
    <xf numFmtId="3" fontId="254" fillId="17" borderId="82" xfId="0" applyNumberFormat="1" applyFont="1" applyFill="1" applyBorder="1" applyAlignment="1" applyProtection="1">
      <alignment horizontal="right" vertical="center" wrapText="1"/>
    </xf>
    <xf numFmtId="188" fontId="254" fillId="17" borderId="154" xfId="0" applyNumberFormat="1" applyFont="1" applyFill="1" applyBorder="1" applyAlignment="1" applyProtection="1">
      <alignment horizontal="right" vertical="center" wrapText="1"/>
    </xf>
    <xf numFmtId="188" fontId="254" fillId="17" borderId="7" xfId="0" applyNumberFormat="1" applyFont="1" applyFill="1" applyBorder="1" applyAlignment="1" applyProtection="1">
      <alignment horizontal="right" vertical="center" wrapText="1"/>
    </xf>
    <xf numFmtId="3" fontId="254" fillId="17" borderId="14" xfId="0" applyNumberFormat="1" applyFont="1" applyFill="1" applyBorder="1" applyAlignment="1" applyProtection="1">
      <alignment horizontal="center" vertical="center" wrapText="1"/>
    </xf>
    <xf numFmtId="0" fontId="254" fillId="17" borderId="82" xfId="0" applyFont="1" applyFill="1" applyBorder="1" applyAlignment="1" applyProtection="1">
      <alignment horizontal="center" vertical="center" wrapText="1"/>
    </xf>
    <xf numFmtId="0" fontId="256" fillId="17" borderId="52" xfId="0" applyFont="1" applyFill="1" applyBorder="1" applyAlignment="1" applyProtection="1">
      <alignment horizontal="left" vertical="center" wrapText="1"/>
    </xf>
    <xf numFmtId="3" fontId="254" fillId="17" borderId="8" xfId="0" applyNumberFormat="1" applyFont="1" applyFill="1" applyBorder="1" applyAlignment="1" applyProtection="1">
      <alignment horizontal="right" vertical="center" wrapText="1"/>
    </xf>
    <xf numFmtId="3" fontId="254" fillId="17" borderId="9" xfId="0" applyNumberFormat="1" applyFont="1" applyFill="1" applyBorder="1" applyAlignment="1" applyProtection="1">
      <alignment horizontal="right" vertical="center" wrapText="1"/>
    </xf>
    <xf numFmtId="3" fontId="254" fillId="17" borderId="88" xfId="0" applyNumberFormat="1" applyFont="1" applyFill="1" applyBorder="1" applyAlignment="1" applyProtection="1">
      <alignment horizontal="right" vertical="center" wrapText="1"/>
    </xf>
    <xf numFmtId="188" fontId="254" fillId="17" borderId="14" xfId="0" applyNumberFormat="1" applyFont="1" applyFill="1" applyBorder="1" applyAlignment="1" applyProtection="1">
      <alignment horizontal="right" vertical="center" wrapText="1"/>
    </xf>
    <xf numFmtId="188" fontId="254" fillId="17" borderId="82" xfId="0" applyNumberFormat="1" applyFont="1" applyFill="1" applyBorder="1" applyAlignment="1" applyProtection="1">
      <alignment horizontal="right" vertical="center" wrapText="1"/>
    </xf>
    <xf numFmtId="3" fontId="254" fillId="17" borderId="8" xfId="0" applyNumberFormat="1" applyFont="1" applyFill="1" applyBorder="1" applyAlignment="1" applyProtection="1">
      <alignment horizontal="center" vertical="center" wrapText="1"/>
    </xf>
    <xf numFmtId="0" fontId="254" fillId="17" borderId="88" xfId="0" applyFont="1" applyFill="1" applyBorder="1" applyAlignment="1" applyProtection="1">
      <alignment horizontal="center" vertical="center" wrapText="1"/>
    </xf>
    <xf numFmtId="3" fontId="254" fillId="0" borderId="180" xfId="0" applyNumberFormat="1" applyFont="1" applyBorder="1" applyAlignment="1" applyProtection="1">
      <alignment horizontal="right" vertical="center" wrapText="1"/>
      <protection locked="0"/>
    </xf>
    <xf numFmtId="3" fontId="254" fillId="0" borderId="181" xfId="0" applyNumberFormat="1" applyFont="1" applyBorder="1" applyAlignment="1" applyProtection="1">
      <alignment horizontal="right" vertical="center" wrapText="1"/>
      <protection locked="0"/>
    </xf>
    <xf numFmtId="188" fontId="254" fillId="0" borderId="180" xfId="0" applyNumberFormat="1" applyFont="1" applyBorder="1" applyAlignment="1" applyProtection="1">
      <alignment horizontal="right" vertical="center" wrapText="1"/>
    </xf>
    <xf numFmtId="188" fontId="254" fillId="0" borderId="181" xfId="0" applyNumberFormat="1" applyFont="1" applyBorder="1" applyAlignment="1" applyProtection="1">
      <alignment horizontal="right" vertical="center" wrapText="1"/>
    </xf>
    <xf numFmtId="3" fontId="254" fillId="17" borderId="180" xfId="0" applyNumberFormat="1" applyFont="1" applyFill="1" applyBorder="1" applyAlignment="1" applyProtection="1">
      <alignment horizontal="right" vertical="center" wrapText="1"/>
    </xf>
    <xf numFmtId="3" fontId="254" fillId="17" borderId="181" xfId="0" applyNumberFormat="1" applyFont="1" applyFill="1" applyBorder="1" applyAlignment="1" applyProtection="1">
      <alignment horizontal="right" vertical="center" wrapText="1"/>
    </xf>
    <xf numFmtId="3" fontId="254" fillId="0" borderId="20" xfId="0" applyNumberFormat="1" applyFont="1" applyBorder="1" applyAlignment="1" applyProtection="1">
      <alignment horizontal="right" vertical="center" wrapText="1"/>
      <protection locked="0"/>
    </xf>
    <xf numFmtId="0" fontId="254" fillId="0" borderId="21" xfId="0" applyFont="1" applyBorder="1" applyAlignment="1" applyProtection="1">
      <alignment horizontal="center" vertical="center" wrapText="1"/>
      <protection locked="0"/>
    </xf>
    <xf numFmtId="0" fontId="34" fillId="15" borderId="55" xfId="0" applyFont="1" applyFill="1" applyBorder="1" applyAlignment="1" applyProtection="1">
      <alignment horizontal="left" wrapText="1"/>
    </xf>
    <xf numFmtId="3" fontId="254" fillId="17" borderId="182" xfId="0" applyNumberFormat="1" applyFont="1" applyFill="1" applyBorder="1" applyAlignment="1" applyProtection="1">
      <alignment horizontal="right" vertical="center" wrapText="1"/>
    </xf>
    <xf numFmtId="3" fontId="254" fillId="17" borderId="183" xfId="0" applyNumberFormat="1" applyFont="1" applyFill="1" applyBorder="1" applyAlignment="1" applyProtection="1">
      <alignment horizontal="right" vertical="center" wrapText="1"/>
    </xf>
    <xf numFmtId="0" fontId="34" fillId="0" borderId="54" xfId="0" applyFont="1" applyBorder="1" applyAlignment="1" applyProtection="1">
      <alignment horizontal="left"/>
    </xf>
    <xf numFmtId="188" fontId="254" fillId="17" borderId="8" xfId="0" applyNumberFormat="1" applyFont="1" applyFill="1" applyBorder="1" applyAlignment="1" applyProtection="1">
      <alignment horizontal="right" vertical="center" wrapText="1"/>
    </xf>
    <xf numFmtId="188" fontId="254" fillId="17" borderId="88" xfId="0" applyNumberFormat="1" applyFont="1" applyFill="1" applyBorder="1" applyAlignment="1" applyProtection="1">
      <alignment horizontal="right" vertical="center" wrapText="1"/>
    </xf>
    <xf numFmtId="0" fontId="252" fillId="0" borderId="53" xfId="0" applyFont="1" applyBorder="1" applyAlignment="1" applyProtection="1">
      <alignment horizontal="left" vertical="center" wrapText="1"/>
    </xf>
    <xf numFmtId="0" fontId="252" fillId="0" borderId="55" xfId="0" applyFont="1" applyBorder="1" applyAlignment="1" applyProtection="1">
      <alignment horizontal="left" vertical="center" wrapText="1"/>
    </xf>
    <xf numFmtId="0" fontId="252" fillId="0" borderId="54" xfId="0" applyFont="1" applyBorder="1" applyAlignment="1" applyProtection="1">
      <alignment horizontal="left" vertical="center" wrapText="1"/>
    </xf>
    <xf numFmtId="3" fontId="254" fillId="17" borderId="184" xfId="0" applyNumberFormat="1" applyFont="1" applyFill="1" applyBorder="1" applyAlignment="1" applyProtection="1">
      <alignment horizontal="right" vertical="center" wrapText="1"/>
    </xf>
    <xf numFmtId="3" fontId="254" fillId="17" borderId="185" xfId="0" applyNumberFormat="1" applyFont="1" applyFill="1" applyBorder="1" applyAlignment="1" applyProtection="1">
      <alignment horizontal="right" vertical="center" wrapText="1"/>
    </xf>
    <xf numFmtId="0" fontId="256" fillId="0" borderId="52" xfId="0" applyFont="1" applyFill="1" applyBorder="1" applyAlignment="1" applyProtection="1">
      <alignment horizontal="left" vertical="center" wrapText="1"/>
    </xf>
    <xf numFmtId="0" fontId="256" fillId="0" borderId="52" xfId="0" applyFont="1" applyBorder="1" applyAlignment="1" applyProtection="1">
      <alignment horizontal="left" vertical="center" wrapText="1"/>
    </xf>
    <xf numFmtId="0" fontId="252" fillId="0" borderId="90" xfId="0" applyFont="1" applyBorder="1" applyAlignment="1" applyProtection="1">
      <alignment horizontal="left" vertical="center" wrapText="1"/>
    </xf>
    <xf numFmtId="3" fontId="254" fillId="17" borderId="85" xfId="0" applyNumberFormat="1" applyFont="1" applyFill="1" applyBorder="1" applyAlignment="1" applyProtection="1">
      <alignment horizontal="right" vertical="center" wrapText="1"/>
    </xf>
    <xf numFmtId="3" fontId="254" fillId="17" borderId="91" xfId="0" applyNumberFormat="1" applyFont="1" applyFill="1" applyBorder="1" applyAlignment="1" applyProtection="1">
      <alignment horizontal="right" vertical="center" wrapText="1"/>
    </xf>
    <xf numFmtId="0" fontId="252" fillId="17" borderId="52" xfId="0" applyFont="1" applyFill="1" applyBorder="1" applyAlignment="1" applyProtection="1">
      <alignment horizontal="left" vertical="center" wrapText="1"/>
    </xf>
    <xf numFmtId="0" fontId="252" fillId="0" borderId="120" xfId="0" applyFont="1" applyBorder="1" applyAlignment="1" applyProtection="1">
      <alignment horizontal="left" vertical="center" wrapText="1"/>
    </xf>
    <xf numFmtId="3" fontId="254" fillId="17" borderId="101" xfId="0" applyNumberFormat="1" applyFont="1" applyFill="1" applyBorder="1" applyAlignment="1" applyProtection="1">
      <alignment horizontal="right" vertical="center" wrapText="1"/>
    </xf>
    <xf numFmtId="3" fontId="254" fillId="17" borderId="162" xfId="0" applyNumberFormat="1" applyFont="1" applyFill="1" applyBorder="1" applyAlignment="1" applyProtection="1">
      <alignment horizontal="right" vertical="center" wrapText="1"/>
    </xf>
    <xf numFmtId="3" fontId="254" fillId="17" borderId="24" xfId="0" applyNumberFormat="1" applyFont="1" applyFill="1" applyBorder="1" applyAlignment="1" applyProtection="1">
      <alignment horizontal="right" vertical="center" wrapText="1"/>
    </xf>
    <xf numFmtId="3" fontId="254" fillId="17" borderId="25" xfId="0" applyNumberFormat="1" applyFont="1" applyFill="1" applyBorder="1" applyAlignment="1" applyProtection="1">
      <alignment horizontal="right" vertical="center" wrapText="1"/>
    </xf>
    <xf numFmtId="0" fontId="252" fillId="0" borderId="57" xfId="0" applyFont="1" applyBorder="1" applyAlignment="1" applyProtection="1">
      <alignment horizontal="left" vertical="center" wrapText="1"/>
    </xf>
    <xf numFmtId="3" fontId="254" fillId="17" borderId="29" xfId="0" applyNumberFormat="1" applyFont="1" applyFill="1" applyBorder="1" applyAlignment="1" applyProtection="1">
      <alignment horizontal="right" vertical="center" wrapText="1"/>
    </xf>
    <xf numFmtId="3" fontId="254" fillId="17" borderId="30" xfId="0" applyNumberFormat="1" applyFont="1" applyFill="1" applyBorder="1" applyAlignment="1" applyProtection="1">
      <alignment horizontal="right" vertical="center" wrapText="1"/>
    </xf>
    <xf numFmtId="0" fontId="254" fillId="17" borderId="125" xfId="0" applyFont="1" applyFill="1" applyBorder="1" applyAlignment="1" applyProtection="1">
      <alignment horizontal="right" vertical="center" wrapText="1"/>
    </xf>
    <xf numFmtId="3" fontId="254" fillId="17" borderId="186" xfId="0" applyNumberFormat="1" applyFont="1" applyFill="1" applyBorder="1" applyAlignment="1" applyProtection="1">
      <alignment horizontal="right" vertical="center" wrapText="1"/>
    </xf>
    <xf numFmtId="3" fontId="254" fillId="17" borderId="187" xfId="0" applyNumberFormat="1" applyFont="1" applyFill="1" applyBorder="1" applyAlignment="1" applyProtection="1">
      <alignment horizontal="right" vertical="center" wrapText="1"/>
    </xf>
    <xf numFmtId="3" fontId="254" fillId="17" borderId="124" xfId="0" applyNumberFormat="1" applyFont="1" applyFill="1" applyBorder="1" applyAlignment="1" applyProtection="1">
      <alignment horizontal="right" vertical="center" wrapText="1"/>
    </xf>
    <xf numFmtId="3" fontId="254" fillId="17" borderId="188" xfId="0" applyNumberFormat="1" applyFont="1" applyFill="1" applyBorder="1" applyAlignment="1" applyProtection="1">
      <alignment horizontal="right" vertical="center" wrapText="1"/>
    </xf>
    <xf numFmtId="188" fontId="254" fillId="17" borderId="124" xfId="0" applyNumberFormat="1" applyFont="1" applyFill="1" applyBorder="1" applyAlignment="1" applyProtection="1">
      <alignment horizontal="right" vertical="center" wrapText="1"/>
    </xf>
    <xf numFmtId="188" fontId="254" fillId="17" borderId="188" xfId="0" applyNumberFormat="1" applyFont="1" applyFill="1" applyBorder="1" applyAlignment="1" applyProtection="1">
      <alignment horizontal="right" vertical="center" wrapText="1"/>
    </xf>
    <xf numFmtId="3" fontId="254" fillId="17" borderId="189" xfId="0" applyNumberFormat="1" applyFont="1" applyFill="1" applyBorder="1" applyAlignment="1" applyProtection="1">
      <alignment horizontal="center" vertical="center" wrapText="1"/>
    </xf>
    <xf numFmtId="0" fontId="254" fillId="17" borderId="187" xfId="0" applyFont="1" applyFill="1" applyBorder="1" applyAlignment="1" applyProtection="1">
      <alignment horizontal="center" vertical="center" wrapText="1"/>
    </xf>
    <xf numFmtId="0" fontId="257" fillId="0" borderId="0" xfId="0" applyFont="1" applyAlignment="1" applyProtection="1">
      <alignment horizontal="right"/>
    </xf>
    <xf numFmtId="3" fontId="257" fillId="0" borderId="0" xfId="0" applyNumberFormat="1" applyFont="1" applyProtection="1"/>
    <xf numFmtId="188" fontId="257" fillId="0" borderId="0" xfId="0" applyNumberFormat="1" applyFont="1" applyProtection="1"/>
    <xf numFmtId="0" fontId="34" fillId="18" borderId="0" xfId="0" quotePrefix="1" applyFont="1" applyFill="1" applyProtection="1"/>
    <xf numFmtId="0" fontId="257" fillId="0" borderId="0" xfId="0" applyFont="1" applyAlignment="1" applyProtection="1">
      <alignment horizontal="right" wrapText="1"/>
    </xf>
    <xf numFmtId="188" fontId="257" fillId="0" borderId="0" xfId="0" applyNumberFormat="1" applyFont="1" applyAlignment="1" applyProtection="1"/>
    <xf numFmtId="0" fontId="254" fillId="49" borderId="155" xfId="0" applyFont="1" applyFill="1" applyBorder="1" applyAlignment="1" applyProtection="1">
      <alignment horizontal="left"/>
    </xf>
    <xf numFmtId="0" fontId="254" fillId="49" borderId="7" xfId="0" applyFont="1" applyFill="1" applyBorder="1" applyAlignment="1" applyProtection="1">
      <alignment horizontal="left"/>
    </xf>
    <xf numFmtId="0" fontId="254" fillId="49" borderId="160" xfId="0" applyFont="1" applyFill="1" applyBorder="1" applyAlignment="1" applyProtection="1">
      <alignment horizontal="left" vertical="center" wrapText="1"/>
    </xf>
    <xf numFmtId="0" fontId="254" fillId="49" borderId="143" xfId="0" applyFont="1" applyFill="1" applyBorder="1" applyAlignment="1" applyProtection="1">
      <alignment horizontal="left" vertical="center" wrapText="1"/>
    </xf>
    <xf numFmtId="0" fontId="256" fillId="49" borderId="52" xfId="0" applyFont="1" applyFill="1" applyBorder="1" applyAlignment="1" applyProtection="1">
      <alignment horizontal="left" vertical="center" wrapText="1"/>
    </xf>
    <xf numFmtId="3" fontId="254" fillId="49" borderId="8" xfId="0" applyNumberFormat="1" applyFont="1" applyFill="1" applyBorder="1" applyAlignment="1" applyProtection="1">
      <alignment horizontal="right" vertical="center" wrapText="1"/>
    </xf>
    <xf numFmtId="3" fontId="254" fillId="49" borderId="9" xfId="0" applyNumberFormat="1" applyFont="1" applyFill="1" applyBorder="1" applyAlignment="1" applyProtection="1">
      <alignment horizontal="right" vertical="center" wrapText="1"/>
    </xf>
    <xf numFmtId="3" fontId="254" fillId="49" borderId="88" xfId="0" applyNumberFormat="1" applyFont="1" applyFill="1" applyBorder="1" applyAlignment="1" applyProtection="1">
      <alignment horizontal="right" vertical="center" wrapText="1"/>
    </xf>
    <xf numFmtId="0" fontId="34" fillId="0" borderId="53" xfId="0" applyFont="1" applyBorder="1" applyAlignment="1" applyProtection="1">
      <alignment horizontal="left"/>
    </xf>
    <xf numFmtId="3" fontId="254" fillId="49" borderId="180" xfId="0" applyNumberFormat="1" applyFont="1" applyFill="1" applyBorder="1" applyAlignment="1" applyProtection="1">
      <alignment horizontal="right" vertical="center" wrapText="1"/>
    </xf>
    <xf numFmtId="3" fontId="254" fillId="49" borderId="181" xfId="0" applyNumberFormat="1" applyFont="1" applyFill="1" applyBorder="1" applyAlignment="1" applyProtection="1">
      <alignment horizontal="right" vertical="center" wrapText="1"/>
    </xf>
    <xf numFmtId="0" fontId="34" fillId="0" borderId="55" xfId="0" applyFont="1" applyBorder="1" applyAlignment="1" applyProtection="1">
      <alignment horizontal="left"/>
    </xf>
    <xf numFmtId="3" fontId="254" fillId="0" borderId="182" xfId="0" applyNumberFormat="1" applyFont="1" applyBorder="1" applyAlignment="1" applyProtection="1">
      <alignment horizontal="right" vertical="center" wrapText="1"/>
      <protection locked="0"/>
    </xf>
    <xf numFmtId="3" fontId="254" fillId="0" borderId="183" xfId="0" applyNumberFormat="1" applyFont="1" applyBorder="1" applyAlignment="1" applyProtection="1">
      <alignment horizontal="right" vertical="center" wrapText="1"/>
      <protection locked="0"/>
    </xf>
    <xf numFmtId="3" fontId="254" fillId="49" borderId="182" xfId="0" applyNumberFormat="1" applyFont="1" applyFill="1" applyBorder="1" applyAlignment="1" applyProtection="1">
      <alignment horizontal="right" vertical="center" wrapText="1"/>
    </xf>
    <xf numFmtId="3" fontId="254" fillId="49" borderId="183" xfId="0" applyNumberFormat="1" applyFont="1" applyFill="1" applyBorder="1" applyAlignment="1" applyProtection="1">
      <alignment horizontal="right" vertical="center" wrapText="1"/>
    </xf>
    <xf numFmtId="3" fontId="254" fillId="15" borderId="8" xfId="0" applyNumberFormat="1" applyFont="1" applyFill="1" applyBorder="1" applyAlignment="1" applyProtection="1">
      <alignment horizontal="right" vertical="center" wrapText="1"/>
      <protection locked="0"/>
    </xf>
    <xf numFmtId="3" fontId="254" fillId="15" borderId="9" xfId="0" applyNumberFormat="1" applyFont="1" applyFill="1" applyBorder="1" applyAlignment="1" applyProtection="1">
      <alignment horizontal="right" vertical="center" wrapText="1"/>
      <protection locked="0"/>
    </xf>
    <xf numFmtId="3" fontId="254" fillId="15" borderId="88" xfId="0" applyNumberFormat="1" applyFont="1" applyFill="1" applyBorder="1" applyAlignment="1" applyProtection="1">
      <alignment horizontal="right" vertical="center" wrapText="1"/>
      <protection locked="0"/>
    </xf>
    <xf numFmtId="0" fontId="254" fillId="49" borderId="125" xfId="0" applyFont="1" applyFill="1" applyBorder="1" applyAlignment="1" applyProtection="1">
      <alignment horizontal="right" vertical="center" wrapText="1"/>
    </xf>
    <xf numFmtId="3" fontId="254" fillId="49" borderId="186" xfId="0" applyNumberFormat="1" applyFont="1" applyFill="1" applyBorder="1" applyAlignment="1" applyProtection="1">
      <alignment horizontal="right" vertical="center" wrapText="1"/>
    </xf>
    <xf numFmtId="3" fontId="254" fillId="49" borderId="187" xfId="0" applyNumberFormat="1" applyFont="1" applyFill="1" applyBorder="1" applyAlignment="1" applyProtection="1">
      <alignment horizontal="right" vertical="center" wrapText="1"/>
    </xf>
    <xf numFmtId="3" fontId="254" fillId="49" borderId="124" xfId="0" applyNumberFormat="1" applyFont="1" applyFill="1" applyBorder="1" applyAlignment="1" applyProtection="1">
      <alignment horizontal="right" vertical="center" wrapText="1"/>
    </xf>
    <xf numFmtId="3" fontId="254" fillId="49" borderId="188" xfId="0" applyNumberFormat="1" applyFont="1" applyFill="1" applyBorder="1" applyAlignment="1" applyProtection="1">
      <alignment horizontal="right" vertical="center" wrapText="1"/>
    </xf>
    <xf numFmtId="0" fontId="198" fillId="15" borderId="100" xfId="2" quotePrefix="1" applyFont="1" applyFill="1" applyBorder="1" applyAlignment="1" applyProtection="1">
      <alignment horizontal="center" vertical="center"/>
    </xf>
    <xf numFmtId="0" fontId="198" fillId="15" borderId="16" xfId="2" quotePrefix="1" applyFont="1" applyFill="1" applyBorder="1" applyAlignment="1" applyProtection="1">
      <alignment horizontal="center" vertical="center"/>
    </xf>
    <xf numFmtId="0" fontId="198" fillId="15" borderId="4" xfId="2" quotePrefix="1" applyFont="1" applyFill="1" applyBorder="1" applyAlignment="1" applyProtection="1">
      <alignment horizontal="center" vertical="center"/>
    </xf>
    <xf numFmtId="186" fontId="151" fillId="15" borderId="100" xfId="17" applyNumberFormat="1" applyFill="1" applyBorder="1" applyAlignment="1" applyProtection="1">
      <alignment horizontal="center" vertical="center"/>
    </xf>
    <xf numFmtId="186" fontId="205" fillId="15" borderId="4" xfId="2" applyNumberFormat="1" applyFont="1" applyFill="1" applyBorder="1" applyAlignment="1" applyProtection="1">
      <alignment horizontal="center" vertical="center"/>
    </xf>
    <xf numFmtId="3" fontId="151" fillId="15" borderId="100" xfId="17" applyNumberFormat="1" applyFill="1" applyBorder="1" applyAlignment="1" applyProtection="1">
      <alignment horizontal="center"/>
    </xf>
    <xf numFmtId="0" fontId="205" fillId="15" borderId="16" xfId="14" applyFont="1" applyFill="1" applyBorder="1" applyAlignment="1" applyProtection="1">
      <alignment horizontal="center"/>
    </xf>
    <xf numFmtId="0" fontId="205" fillId="15" borderId="4" xfId="14" applyFont="1" applyFill="1" applyBorder="1" applyAlignment="1" applyProtection="1">
      <alignment horizontal="center"/>
    </xf>
    <xf numFmtId="1" fontId="168" fillId="24" borderId="100" xfId="2" applyNumberFormat="1" applyFont="1" applyFill="1" applyBorder="1" applyAlignment="1" applyProtection="1">
      <alignment horizontal="center" vertical="center"/>
    </xf>
    <xf numFmtId="1" fontId="168" fillId="24" borderId="4" xfId="2" applyNumberFormat="1" applyFont="1" applyFill="1" applyBorder="1" applyAlignment="1" applyProtection="1">
      <alignment horizontal="center" vertical="center"/>
    </xf>
    <xf numFmtId="0" fontId="259" fillId="17" borderId="0" xfId="5" applyFont="1" applyFill="1" applyBorder="1" applyAlignment="1" applyProtection="1">
      <alignment horizontal="center"/>
    </xf>
    <xf numFmtId="194" fontId="207" fillId="17" borderId="0" xfId="5" applyNumberFormat="1" applyFont="1" applyFill="1" applyBorder="1" applyAlignment="1" applyProtection="1">
      <alignment horizontal="center"/>
    </xf>
    <xf numFmtId="0" fontId="88" fillId="19" borderId="5" xfId="2" applyFont="1" applyFill="1" applyBorder="1" applyAlignment="1" applyProtection="1">
      <alignment horizontal="center" vertical="center"/>
    </xf>
    <xf numFmtId="0" fontId="88" fillId="19" borderId="6" xfId="2" applyFont="1" applyFill="1" applyBorder="1" applyAlignment="1" applyProtection="1">
      <alignment horizontal="center" vertical="center"/>
    </xf>
    <xf numFmtId="0" fontId="88" fillId="19" borderId="7" xfId="2" applyFont="1" applyFill="1" applyBorder="1" applyAlignment="1" applyProtection="1">
      <alignment horizontal="center" vertical="center"/>
    </xf>
    <xf numFmtId="0" fontId="88" fillId="15" borderId="31" xfId="5" applyFont="1" applyFill="1" applyBorder="1" applyAlignment="1" applyProtection="1">
      <alignment horizontal="center" vertical="center" wrapText="1"/>
    </xf>
    <xf numFmtId="0" fontId="88" fillId="15" borderId="16" xfId="5" applyFont="1" applyFill="1" applyBorder="1" applyAlignment="1" applyProtection="1">
      <alignment horizontal="center" vertical="center" wrapText="1"/>
    </xf>
    <xf numFmtId="0" fontId="88" fillId="15" borderId="88" xfId="5" applyFont="1" applyFill="1" applyBorder="1" applyAlignment="1" applyProtection="1">
      <alignment horizontal="center" vertical="center" wrapText="1"/>
    </xf>
    <xf numFmtId="38" fontId="3" fillId="15" borderId="132" xfId="15" applyNumberFormat="1" applyFont="1" applyFill="1" applyBorder="1" applyAlignment="1" applyProtection="1">
      <alignment horizontal="center"/>
    </xf>
    <xf numFmtId="38" fontId="3" fillId="15" borderId="99" xfId="15" applyNumberFormat="1" applyFont="1" applyFill="1" applyBorder="1" applyAlignment="1" applyProtection="1">
      <alignment horizontal="center"/>
    </xf>
    <xf numFmtId="38" fontId="3" fillId="15" borderId="133" xfId="15" applyNumberFormat="1" applyFont="1" applyFill="1" applyBorder="1" applyAlignment="1" applyProtection="1">
      <alignment horizont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>
      <alignment horizontal="center" vertical="center"/>
    </xf>
    <xf numFmtId="38" fontId="3" fillId="21" borderId="23" xfId="15" applyNumberFormat="1" applyFont="1" applyFill="1" applyBorder="1" applyAlignment="1" applyProtection="1">
      <alignment horizontal="center" vertical="center"/>
    </xf>
    <xf numFmtId="38" fontId="3" fillId="21" borderId="102" xfId="15" applyNumberFormat="1" applyFont="1" applyFill="1" applyBorder="1" applyAlignment="1" applyProtection="1">
      <alignment horizontal="center" vertical="center"/>
    </xf>
    <xf numFmtId="38" fontId="3" fillId="15" borderId="113" xfId="15" applyNumberFormat="1" applyFont="1" applyFill="1" applyBorder="1" applyAlignment="1" applyProtection="1">
      <alignment horizontal="center"/>
    </xf>
    <xf numFmtId="38" fontId="3" fillId="15" borderId="32" xfId="15" applyNumberFormat="1" applyFont="1" applyFill="1" applyBorder="1" applyAlignment="1" applyProtection="1">
      <alignment horizontal="center"/>
    </xf>
    <xf numFmtId="38" fontId="3" fillId="15" borderId="39" xfId="15" applyNumberFormat="1" applyFont="1" applyFill="1" applyBorder="1" applyAlignment="1" applyProtection="1">
      <alignment horizontal="center"/>
    </xf>
    <xf numFmtId="38" fontId="6" fillId="24" borderId="31" xfId="15" applyNumberFormat="1" applyFont="1" applyFill="1" applyBorder="1" applyAlignment="1" applyProtection="1">
      <alignment horizontal="center"/>
    </xf>
    <xf numFmtId="38" fontId="6" fillId="24" borderId="16" xfId="15" applyNumberFormat="1" applyFont="1" applyFill="1" applyBorder="1" applyAlignment="1" applyProtection="1">
      <alignment horizontal="center"/>
    </xf>
    <xf numFmtId="38" fontId="6" fillId="24" borderId="88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>
      <alignment horizontal="center"/>
    </xf>
    <xf numFmtId="38" fontId="14" fillId="21" borderId="19" xfId="15" applyNumberFormat="1" applyFont="1" applyFill="1" applyBorder="1" applyAlignment="1" applyProtection="1">
      <alignment horizontal="center"/>
    </xf>
    <xf numFmtId="38" fontId="14" fillId="21" borderId="137" xfId="15" applyNumberFormat="1" applyFont="1" applyFill="1" applyBorder="1" applyAlignment="1" applyProtection="1">
      <alignment horizontal="center"/>
    </xf>
    <xf numFmtId="38" fontId="14" fillId="21" borderId="115" xfId="15" applyNumberFormat="1" applyFont="1" applyFill="1" applyBorder="1" applyAlignment="1" applyProtection="1">
      <alignment horizontal="center"/>
    </xf>
    <xf numFmtId="38" fontId="14" fillId="21" borderId="23" xfId="15" applyNumberFormat="1" applyFont="1" applyFill="1" applyBorder="1" applyAlignment="1" applyProtection="1">
      <alignment horizontal="center"/>
    </xf>
    <xf numFmtId="38" fontId="14" fillId="21" borderId="102" xfId="15" applyNumberFormat="1" applyFont="1" applyFill="1" applyBorder="1" applyAlignment="1" applyProtection="1">
      <alignment horizontal="center"/>
    </xf>
    <xf numFmtId="38" fontId="14" fillId="21" borderId="113" xfId="15" applyNumberFormat="1" applyFont="1" applyFill="1" applyBorder="1" applyAlignment="1" applyProtection="1">
      <alignment horizontal="center"/>
    </xf>
    <xf numFmtId="38" fontId="14" fillId="21" borderId="32" xfId="15" applyNumberFormat="1" applyFont="1" applyFill="1" applyBorder="1" applyAlignment="1" applyProtection="1">
      <alignment horizontal="center"/>
    </xf>
    <xf numFmtId="38" fontId="14" fillId="21" borderId="39" xfId="15" applyNumberFormat="1" applyFont="1" applyFill="1" applyBorder="1" applyAlignment="1" applyProtection="1">
      <alignment horizontal="center"/>
    </xf>
    <xf numFmtId="0" fontId="57" fillId="19" borderId="141" xfId="5" applyFont="1" applyFill="1" applyBorder="1" applyAlignment="1" applyProtection="1">
      <alignment horizontal="center"/>
    </xf>
    <xf numFmtId="0" fontId="57" fillId="19" borderId="142" xfId="5" applyFont="1" applyFill="1" applyBorder="1" applyAlignment="1" applyProtection="1">
      <alignment horizontal="center"/>
    </xf>
    <xf numFmtId="0" fontId="57" fillId="19" borderId="143" xfId="5" applyFont="1" applyFill="1" applyBorder="1" applyAlignment="1" applyProtection="1">
      <alignment horizontal="center"/>
    </xf>
    <xf numFmtId="0" fontId="57" fillId="39" borderId="141" xfId="5" quotePrefix="1" applyFont="1" applyFill="1" applyBorder="1" applyAlignment="1" applyProtection="1">
      <alignment horizontal="center"/>
    </xf>
    <xf numFmtId="0" fontId="57" fillId="39" borderId="142" xfId="5" quotePrefix="1" applyFont="1" applyFill="1" applyBorder="1" applyAlignment="1" applyProtection="1">
      <alignment horizontal="center"/>
    </xf>
    <xf numFmtId="0" fontId="57" fillId="39" borderId="143" xfId="5" quotePrefix="1" applyFont="1" applyFill="1" applyBorder="1" applyAlignment="1" applyProtection="1">
      <alignment horizontal="center"/>
    </xf>
    <xf numFmtId="0" fontId="57" fillId="26" borderId="141" xfId="5" applyFont="1" applyFill="1" applyBorder="1" applyAlignment="1" applyProtection="1">
      <alignment horizontal="center"/>
    </xf>
    <xf numFmtId="0" fontId="57" fillId="26" borderId="142" xfId="5" applyFont="1" applyFill="1" applyBorder="1" applyAlignment="1" applyProtection="1">
      <alignment horizontal="center"/>
    </xf>
    <xf numFmtId="0" fontId="57" fillId="26" borderId="143" xfId="5" applyFont="1" applyFill="1" applyBorder="1" applyAlignment="1" applyProtection="1">
      <alignment horizontal="center"/>
    </xf>
    <xf numFmtId="0" fontId="258" fillId="15" borderId="17" xfId="6" applyFont="1" applyFill="1" applyBorder="1" applyAlignment="1" applyProtection="1">
      <alignment horizontal="center"/>
    </xf>
    <xf numFmtId="0" fontId="258" fillId="15" borderId="0" xfId="6" applyFont="1" applyFill="1" applyBorder="1" applyAlignment="1" applyProtection="1">
      <alignment horizontal="center"/>
    </xf>
    <xf numFmtId="0" fontId="258" fillId="15" borderId="2" xfId="6" applyFont="1" applyFill="1" applyBorder="1" applyAlignment="1" applyProtection="1">
      <alignment horizontal="center"/>
    </xf>
    <xf numFmtId="38" fontId="78" fillId="15" borderId="132" xfId="15" applyNumberFormat="1" applyFont="1" applyFill="1" applyBorder="1" applyAlignment="1" applyProtection="1">
      <alignment horizontal="center"/>
    </xf>
    <xf numFmtId="38" fontId="78" fillId="15" borderId="99" xfId="15" applyNumberFormat="1" applyFont="1" applyFill="1" applyBorder="1" applyAlignment="1" applyProtection="1">
      <alignment horizontal="center"/>
    </xf>
    <xf numFmtId="38" fontId="78" fillId="15" borderId="133" xfId="15" applyNumberFormat="1" applyFont="1" applyFill="1" applyBorder="1" applyAlignment="1" applyProtection="1">
      <alignment horizontal="center"/>
    </xf>
    <xf numFmtId="38" fontId="31" fillId="15" borderId="113" xfId="15" applyNumberFormat="1" applyFont="1" applyFill="1" applyBorder="1" applyAlignment="1" applyProtection="1">
      <alignment horizontal="center"/>
    </xf>
    <xf numFmtId="38" fontId="31" fillId="15" borderId="32" xfId="15" applyNumberFormat="1" applyFont="1" applyFill="1" applyBorder="1" applyAlignment="1" applyProtection="1">
      <alignment horizontal="center"/>
    </xf>
    <xf numFmtId="38" fontId="31" fillId="15" borderId="39" xfId="15" applyNumberFormat="1" applyFont="1" applyFill="1" applyBorder="1" applyAlignment="1" applyProtection="1">
      <alignment horizontal="center"/>
    </xf>
    <xf numFmtId="38" fontId="12" fillId="15" borderId="113" xfId="15" applyNumberFormat="1" applyFont="1" applyFill="1" applyBorder="1" applyAlignment="1" applyProtection="1">
      <alignment horizontal="center"/>
    </xf>
    <xf numFmtId="38" fontId="12" fillId="15" borderId="32" xfId="15" applyNumberFormat="1" applyFont="1" applyFill="1" applyBorder="1" applyAlignment="1" applyProtection="1">
      <alignment horizontal="center"/>
    </xf>
    <xf numFmtId="38" fontId="12" fillId="15" borderId="39" xfId="15" applyNumberFormat="1" applyFont="1" applyFill="1" applyBorder="1" applyAlignment="1" applyProtection="1">
      <alignment horizontal="center"/>
    </xf>
    <xf numFmtId="0" fontId="57" fillId="15" borderId="104" xfId="5" applyFont="1" applyFill="1" applyBorder="1" applyAlignment="1" applyProtection="1">
      <alignment horizontal="center"/>
    </xf>
    <xf numFmtId="0" fontId="57" fillId="15" borderId="108" xfId="5" applyFont="1" applyFill="1" applyBorder="1" applyAlignment="1" applyProtection="1">
      <alignment horizontal="center"/>
    </xf>
    <xf numFmtId="0" fontId="57" fillId="15" borderId="105" xfId="5" applyFont="1" applyFill="1" applyBorder="1" applyAlignment="1" applyProtection="1">
      <alignment horizontal="center"/>
    </xf>
    <xf numFmtId="0" fontId="258" fillId="35" borderId="94" xfId="6" applyFont="1" applyFill="1" applyBorder="1" applyAlignment="1" applyProtection="1">
      <alignment horizontal="center"/>
    </xf>
    <xf numFmtId="1" fontId="57" fillId="17" borderId="99" xfId="5" applyNumberFormat="1" applyFont="1" applyFill="1" applyBorder="1" applyAlignment="1" applyProtection="1">
      <alignment horizontal="center"/>
    </xf>
    <xf numFmtId="0" fontId="57" fillId="17" borderId="99" xfId="5" applyNumberFormat="1" applyFont="1" applyFill="1" applyBorder="1" applyAlignment="1" applyProtection="1">
      <alignment horizontal="center"/>
    </xf>
    <xf numFmtId="38" fontId="176" fillId="40" borderId="113" xfId="15" applyNumberFormat="1" applyFont="1" applyFill="1" applyBorder="1" applyAlignment="1" applyProtection="1">
      <alignment horizontal="center"/>
    </xf>
    <xf numFmtId="38" fontId="176" fillId="40" borderId="32" xfId="15" applyNumberFormat="1" applyFont="1" applyFill="1" applyBorder="1" applyAlignment="1" applyProtection="1">
      <alignment horizontal="center"/>
    </xf>
    <xf numFmtId="38" fontId="176" fillId="40" borderId="39" xfId="15" applyNumberFormat="1" applyFont="1" applyFill="1" applyBorder="1" applyAlignment="1" applyProtection="1">
      <alignment horizontal="center"/>
    </xf>
    <xf numFmtId="0" fontId="3" fillId="15" borderId="50" xfId="2" applyFont="1" applyFill="1" applyBorder="1" applyAlignment="1" applyProtection="1">
      <alignment horizontal="right" vertical="top" wrapText="1"/>
    </xf>
    <xf numFmtId="0" fontId="3" fillId="15" borderId="0" xfId="2" applyFont="1" applyFill="1" applyAlignment="1" applyProtection="1">
      <alignment horizontal="right" vertical="top" wrapText="1"/>
    </xf>
    <xf numFmtId="0" fontId="90" fillId="19" borderId="117" xfId="2" applyFont="1" applyFill="1" applyBorder="1" applyAlignment="1" applyProtection="1">
      <alignment horizontal="center" vertical="center" wrapText="1"/>
    </xf>
    <xf numFmtId="0" fontId="90" fillId="19" borderId="10" xfId="2" applyFont="1" applyFill="1" applyBorder="1" applyAlignment="1" applyProtection="1">
      <alignment horizontal="center" vertical="center" wrapText="1"/>
    </xf>
    <xf numFmtId="0" fontId="155" fillId="19" borderId="117" xfId="0" applyFont="1" applyFill="1" applyBorder="1" applyAlignment="1" applyProtection="1">
      <alignment horizontal="center" vertical="center" wrapText="1"/>
    </xf>
    <xf numFmtId="0" fontId="155" fillId="19" borderId="10" xfId="0" applyFont="1" applyFill="1" applyBorder="1" applyAlignment="1" applyProtection="1">
      <alignment horizontal="center" vertical="center" wrapText="1"/>
    </xf>
    <xf numFmtId="0" fontId="9" fillId="15" borderId="50" xfId="2" applyFont="1" applyFill="1" applyBorder="1" applyAlignment="1" applyProtection="1">
      <alignment horizontal="center" vertic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171" fillId="24" borderId="16" xfId="2" applyFont="1" applyFill="1" applyBorder="1" applyAlignment="1" applyProtection="1">
      <alignment horizontal="left" vertical="center"/>
    </xf>
    <xf numFmtId="0" fontId="171" fillId="24" borderId="88" xfId="2" applyFont="1" applyFill="1" applyBorder="1" applyAlignment="1" applyProtection="1">
      <alignment horizontal="left" vertical="center"/>
    </xf>
    <xf numFmtId="0" fontId="171" fillId="17" borderId="100" xfId="2" applyFont="1" applyFill="1" applyBorder="1" applyAlignment="1" applyProtection="1">
      <alignment horizontal="left" vertical="center"/>
    </xf>
    <xf numFmtId="0" fontId="171" fillId="17" borderId="88" xfId="2" applyFont="1" applyFill="1" applyBorder="1" applyAlignment="1" applyProtection="1">
      <alignment horizontal="left" vertical="center"/>
    </xf>
    <xf numFmtId="0" fontId="171" fillId="24" borderId="16" xfId="2" applyFont="1" applyFill="1" applyBorder="1" applyAlignment="1" applyProtection="1">
      <alignment horizontal="left"/>
    </xf>
    <xf numFmtId="0" fontId="171" fillId="24" borderId="88" xfId="2" applyFont="1" applyFill="1" applyBorder="1" applyAlignment="1" applyProtection="1">
      <alignment horizontal="left"/>
    </xf>
    <xf numFmtId="0" fontId="171" fillId="24" borderId="16" xfId="2" applyFont="1" applyFill="1" applyBorder="1" applyAlignment="1" applyProtection="1">
      <alignment wrapText="1"/>
    </xf>
    <xf numFmtId="0" fontId="171" fillId="24" borderId="88" xfId="2" applyFont="1" applyFill="1" applyBorder="1" applyAlignment="1" applyProtection="1">
      <alignment wrapText="1"/>
    </xf>
    <xf numFmtId="0" fontId="171" fillId="24" borderId="16" xfId="2" applyFont="1" applyFill="1" applyBorder="1" applyAlignment="1" applyProtection="1">
      <alignment vertical="center" wrapText="1"/>
    </xf>
    <xf numFmtId="0" fontId="171" fillId="24" borderId="88" xfId="2" applyFont="1" applyFill="1" applyBorder="1" applyAlignment="1" applyProtection="1">
      <alignment vertical="center" wrapText="1"/>
    </xf>
    <xf numFmtId="0" fontId="171" fillId="24" borderId="16" xfId="10" applyFont="1" applyFill="1" applyBorder="1" applyAlignment="1" applyProtection="1">
      <alignment horizontal="left" vertical="center"/>
    </xf>
    <xf numFmtId="0" fontId="171" fillId="24" borderId="88" xfId="10" applyFont="1" applyFill="1" applyBorder="1" applyAlignment="1" applyProtection="1">
      <alignment horizontal="left" vertical="center"/>
    </xf>
    <xf numFmtId="0" fontId="3" fillId="15" borderId="0" xfId="2" applyFont="1" applyFill="1" applyAlignment="1" applyProtection="1">
      <alignment horizontal="left" vertical="center" wrapText="1"/>
    </xf>
    <xf numFmtId="0" fontId="5" fillId="15" borderId="0" xfId="2" applyFont="1" applyFill="1" applyAlignment="1" applyProtection="1">
      <alignment vertical="center" wrapText="1"/>
    </xf>
    <xf numFmtId="0" fontId="165" fillId="24" borderId="100" xfId="2" applyFont="1" applyFill="1" applyBorder="1" applyAlignment="1" applyProtection="1">
      <alignment horizontal="center" vertical="center" wrapText="1"/>
    </xf>
    <xf numFmtId="0" fontId="165" fillId="24" borderId="16" xfId="2" applyFont="1" applyFill="1" applyBorder="1" applyAlignment="1" applyProtection="1">
      <alignment horizontal="center" vertical="center" wrapText="1"/>
    </xf>
    <xf numFmtId="0" fontId="165" fillId="24" borderId="4" xfId="2" applyFont="1" applyFill="1" applyBorder="1" applyAlignment="1" applyProtection="1">
      <alignment horizontal="center" vertical="center" wrapText="1"/>
    </xf>
    <xf numFmtId="0" fontId="208" fillId="17" borderId="100" xfId="2" applyFont="1" applyFill="1" applyBorder="1" applyAlignment="1" applyProtection="1">
      <alignment horizontal="center" vertical="center" wrapText="1"/>
    </xf>
    <xf numFmtId="0" fontId="208" fillId="17" borderId="16" xfId="2" applyFont="1" applyFill="1" applyBorder="1" applyAlignment="1" applyProtection="1">
      <alignment horizontal="center" vertical="center" wrapText="1"/>
    </xf>
    <xf numFmtId="0" fontId="208" fillId="17" borderId="4" xfId="2" applyFont="1" applyFill="1" applyBorder="1" applyAlignment="1" applyProtection="1">
      <alignment horizontal="center" vertical="center" wrapText="1"/>
    </xf>
    <xf numFmtId="0" fontId="55" fillId="50" borderId="5" xfId="2" applyFont="1" applyFill="1" applyBorder="1" applyAlignment="1" applyProtection="1">
      <alignment horizontal="center" vertical="center"/>
    </xf>
    <xf numFmtId="0" fontId="55" fillId="50" borderId="6" xfId="2" applyFont="1" applyFill="1" applyBorder="1" applyAlignment="1" applyProtection="1">
      <alignment horizontal="center" vertical="center"/>
    </xf>
    <xf numFmtId="0" fontId="55" fillId="50" borderId="7" xfId="2" applyFont="1" applyFill="1" applyBorder="1" applyAlignment="1" applyProtection="1">
      <alignment horizontal="center" vertical="center"/>
    </xf>
    <xf numFmtId="0" fontId="169" fillId="23" borderId="5" xfId="0" applyFont="1" applyFill="1" applyBorder="1" applyAlignment="1" applyProtection="1">
      <alignment horizontal="center" vertical="center"/>
    </xf>
    <xf numFmtId="0" fontId="169" fillId="23" borderId="6" xfId="0" applyFont="1" applyFill="1" applyBorder="1" applyAlignment="1" applyProtection="1">
      <alignment horizontal="center" vertical="center"/>
    </xf>
    <xf numFmtId="0" fontId="169" fillId="23" borderId="7" xfId="0" applyFont="1" applyFill="1" applyBorder="1" applyAlignment="1" applyProtection="1">
      <alignment horizontal="center" vertical="center"/>
    </xf>
    <xf numFmtId="0" fontId="171" fillId="24" borderId="16" xfId="10" applyFont="1" applyFill="1" applyBorder="1" applyAlignment="1" applyProtection="1">
      <alignment vertical="center" wrapText="1"/>
    </xf>
    <xf numFmtId="0" fontId="171" fillId="24" borderId="88" xfId="10" applyFont="1" applyFill="1" applyBorder="1" applyAlignment="1" applyProtection="1">
      <alignment vertical="center" wrapText="1"/>
    </xf>
    <xf numFmtId="0" fontId="171" fillId="24" borderId="16" xfId="10" quotePrefix="1" applyFont="1" applyFill="1" applyBorder="1" applyAlignment="1" applyProtection="1">
      <alignment horizontal="left" vertical="center"/>
    </xf>
    <xf numFmtId="0" fontId="171" fillId="24" borderId="88" xfId="10" quotePrefix="1" applyFont="1" applyFill="1" applyBorder="1" applyAlignment="1" applyProtection="1">
      <alignment horizontal="left" vertical="center"/>
    </xf>
    <xf numFmtId="0" fontId="171" fillId="24" borderId="16" xfId="10" quotePrefix="1" applyFont="1" applyFill="1" applyBorder="1" applyAlignment="1" applyProtection="1">
      <alignment horizontal="left" vertical="center" wrapText="1"/>
    </xf>
    <xf numFmtId="0" fontId="171" fillId="24" borderId="88" xfId="10" quotePrefix="1" applyFont="1" applyFill="1" applyBorder="1" applyAlignment="1" applyProtection="1">
      <alignment horizontal="left" vertical="center" wrapText="1"/>
    </xf>
    <xf numFmtId="0" fontId="11" fillId="50" borderId="5" xfId="2" applyFont="1" applyFill="1" applyBorder="1" applyAlignment="1" applyProtection="1">
      <alignment horizontal="center" vertical="center"/>
    </xf>
    <xf numFmtId="0" fontId="11" fillId="50" borderId="6" xfId="2" applyFont="1" applyFill="1" applyBorder="1" applyAlignment="1" applyProtection="1">
      <alignment horizontal="center" vertical="center"/>
    </xf>
    <xf numFmtId="0" fontId="11" fillId="50" borderId="7" xfId="2" applyFont="1" applyFill="1" applyBorder="1" applyAlignment="1" applyProtection="1">
      <alignment horizontal="center" vertical="center"/>
    </xf>
    <xf numFmtId="0" fontId="228" fillId="19" borderId="5" xfId="2" applyFont="1" applyFill="1" applyBorder="1" applyAlignment="1" applyProtection="1">
      <alignment horizontal="center" vertical="center"/>
    </xf>
    <xf numFmtId="0" fontId="228" fillId="19" borderId="6" xfId="2" applyFont="1" applyFill="1" applyBorder="1" applyAlignment="1" applyProtection="1">
      <alignment horizontal="center" vertical="center"/>
    </xf>
    <xf numFmtId="0" fontId="228" fillId="19" borderId="7" xfId="2" applyFont="1" applyFill="1" applyBorder="1" applyAlignment="1" applyProtection="1">
      <alignment horizontal="center" vertical="center"/>
    </xf>
    <xf numFmtId="0" fontId="64" fillId="50" borderId="5" xfId="2" applyFont="1" applyFill="1" applyBorder="1" applyAlignment="1" applyProtection="1">
      <alignment horizontal="center" vertical="center"/>
    </xf>
    <xf numFmtId="0" fontId="64" fillId="50" borderId="6" xfId="2" applyFont="1" applyFill="1" applyBorder="1" applyAlignment="1" applyProtection="1">
      <alignment horizontal="center" vertical="center"/>
    </xf>
    <xf numFmtId="0" fontId="64" fillId="50" borderId="7" xfId="2" applyFont="1" applyFill="1" applyBorder="1" applyAlignment="1" applyProtection="1">
      <alignment horizontal="center" vertical="center"/>
    </xf>
    <xf numFmtId="0" fontId="216" fillId="25" borderId="5" xfId="0" applyFont="1" applyFill="1" applyBorder="1" applyAlignment="1" applyProtection="1">
      <alignment horizontal="center" vertical="center"/>
    </xf>
    <xf numFmtId="0" fontId="216" fillId="25" borderId="6" xfId="0" applyFont="1" applyFill="1" applyBorder="1" applyAlignment="1" applyProtection="1">
      <alignment horizontal="center" vertical="center"/>
    </xf>
    <xf numFmtId="0" fontId="216" fillId="25" borderId="7" xfId="0" applyFont="1" applyFill="1" applyBorder="1" applyAlignment="1" applyProtection="1">
      <alignment horizontal="center" vertical="center"/>
    </xf>
    <xf numFmtId="0" fontId="58" fillId="28" borderId="5" xfId="0" applyFont="1" applyFill="1" applyBorder="1" applyAlignment="1" applyProtection="1">
      <alignment horizontal="center" vertical="center"/>
    </xf>
    <xf numFmtId="0" fontId="58" fillId="28" borderId="6" xfId="0" applyFont="1" applyFill="1" applyBorder="1" applyAlignment="1" applyProtection="1">
      <alignment horizontal="center" vertical="center"/>
    </xf>
    <xf numFmtId="0" fontId="58" fillId="28" borderId="7" xfId="0" applyFont="1" applyFill="1" applyBorder="1" applyAlignment="1" applyProtection="1">
      <alignment horizontal="center" vertical="center"/>
    </xf>
    <xf numFmtId="0" fontId="264" fillId="29" borderId="5" xfId="2" applyFont="1" applyFill="1" applyBorder="1" applyAlignment="1" applyProtection="1">
      <alignment horizontal="center" vertical="center"/>
    </xf>
    <xf numFmtId="0" fontId="264" fillId="29" borderId="6" xfId="2" applyFont="1" applyFill="1" applyBorder="1" applyAlignment="1" applyProtection="1">
      <alignment horizontal="center" vertical="center"/>
    </xf>
    <xf numFmtId="0" fontId="264" fillId="29" borderId="7" xfId="2" applyFont="1" applyFill="1" applyBorder="1" applyAlignment="1" applyProtection="1">
      <alignment horizontal="center" vertical="center"/>
    </xf>
    <xf numFmtId="0" fontId="61" fillId="8" borderId="16" xfId="10" quotePrefix="1" applyFont="1" applyFill="1" applyBorder="1" applyAlignment="1" applyProtection="1">
      <alignment horizontal="left" vertical="center"/>
    </xf>
    <xf numFmtId="0" fontId="61" fillId="8" borderId="88" xfId="10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65" fillId="24" borderId="100" xfId="2" applyFont="1" applyFill="1" applyBorder="1" applyAlignment="1" applyProtection="1">
      <alignment horizontal="center" vertical="center" wrapText="1"/>
      <protection locked="0"/>
    </xf>
    <xf numFmtId="0" fontId="165" fillId="24" borderId="16" xfId="2" applyFont="1" applyFill="1" applyBorder="1" applyAlignment="1" applyProtection="1">
      <alignment horizontal="center" vertical="center" wrapText="1"/>
      <protection locked="0"/>
    </xf>
    <xf numFmtId="0" fontId="165" fillId="24" borderId="4" xfId="2" applyFont="1" applyFill="1" applyBorder="1" applyAlignment="1" applyProtection="1">
      <alignment horizontal="center" vertical="center" wrapText="1"/>
      <protection locked="0"/>
    </xf>
    <xf numFmtId="0" fontId="208" fillId="17" borderId="100" xfId="2" applyFont="1" applyFill="1" applyBorder="1" applyAlignment="1" applyProtection="1">
      <alignment vertical="center" wrapText="1"/>
    </xf>
    <xf numFmtId="0" fontId="208" fillId="17" borderId="16" xfId="2" applyFont="1" applyFill="1" applyBorder="1" applyAlignment="1" applyProtection="1">
      <alignment vertical="center" wrapText="1"/>
    </xf>
    <xf numFmtId="0" fontId="208" fillId="17" borderId="4" xfId="2" applyFont="1" applyFill="1" applyBorder="1" applyAlignment="1" applyProtection="1">
      <alignment vertical="center" wrapText="1"/>
    </xf>
    <xf numFmtId="0" fontId="3" fillId="15" borderId="0" xfId="2" applyFont="1" applyFill="1" applyAlignment="1">
      <alignment horizontal="left" vertical="center" wrapText="1"/>
    </xf>
    <xf numFmtId="0" fontId="5" fillId="15" borderId="0" xfId="2" applyFont="1" applyFill="1" applyAlignment="1">
      <alignment vertical="center" wrapText="1"/>
    </xf>
    <xf numFmtId="0" fontId="3" fillId="7" borderId="0" xfId="2" applyFont="1" applyFill="1" applyBorder="1" applyAlignment="1">
      <alignment horizontal="left" vertical="center" wrapText="1"/>
    </xf>
    <xf numFmtId="0" fontId="5" fillId="7" borderId="0" xfId="2" applyFont="1" applyFill="1" applyBorder="1" applyAlignment="1">
      <alignment vertical="center" wrapText="1"/>
    </xf>
    <xf numFmtId="0" fontId="6" fillId="7" borderId="0" xfId="2" applyFont="1" applyFill="1" applyBorder="1" applyAlignment="1">
      <alignment vertical="center" wrapText="1"/>
    </xf>
    <xf numFmtId="178" fontId="3" fillId="7" borderId="0" xfId="2" applyNumberFormat="1" applyFont="1" applyFill="1" applyBorder="1" applyAlignment="1">
      <alignment horizontal="left" wrapText="1"/>
    </xf>
    <xf numFmtId="0" fontId="183" fillId="26" borderId="16" xfId="10" quotePrefix="1" applyFont="1" applyFill="1" applyBorder="1" applyAlignment="1">
      <alignment horizontal="left" vertical="center" wrapText="1"/>
    </xf>
    <xf numFmtId="0" fontId="260" fillId="26" borderId="16" xfId="2" applyFont="1" applyFill="1" applyBorder="1" applyAlignment="1">
      <alignment horizontal="left" vertical="center" wrapText="1"/>
    </xf>
    <xf numFmtId="0" fontId="183" fillId="26" borderId="16" xfId="10" quotePrefix="1" applyFont="1" applyFill="1" applyBorder="1" applyAlignment="1" applyProtection="1">
      <alignment horizontal="left" vertical="center" wrapText="1"/>
    </xf>
    <xf numFmtId="0" fontId="260" fillId="26" borderId="16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left" vertical="center" wrapText="1"/>
    </xf>
    <xf numFmtId="0" fontId="191" fillId="30" borderId="16" xfId="2" applyFont="1" applyFill="1" applyBorder="1" applyAlignment="1">
      <alignment vertical="center" wrapText="1"/>
    </xf>
    <xf numFmtId="0" fontId="263" fillId="30" borderId="16" xfId="2" applyFont="1" applyFill="1" applyBorder="1" applyAlignment="1">
      <alignment vertical="center" wrapText="1"/>
    </xf>
    <xf numFmtId="0" fontId="3" fillId="0" borderId="0" xfId="2" applyFont="1" applyFill="1" applyBorder="1" applyAlignment="1" applyProtection="1">
      <alignment horizontal="left" vertical="center" wrapText="1"/>
    </xf>
    <xf numFmtId="0" fontId="5" fillId="0" borderId="0" xfId="2" applyFont="1" applyFill="1" applyBorder="1" applyAlignment="1" applyProtection="1">
      <alignment vertical="center" wrapText="1"/>
    </xf>
    <xf numFmtId="0" fontId="191" fillId="30" borderId="16" xfId="10" applyFont="1" applyFill="1" applyBorder="1" applyAlignment="1">
      <alignment horizontal="left" vertical="center" wrapText="1"/>
    </xf>
    <xf numFmtId="0" fontId="262" fillId="30" borderId="16" xfId="2" applyFont="1" applyFill="1" applyBorder="1" applyAlignment="1">
      <alignment horizontal="left" vertical="center" wrapText="1"/>
    </xf>
    <xf numFmtId="0" fontId="191" fillId="30" borderId="16" xfId="10" applyFont="1" applyFill="1" applyBorder="1" applyAlignment="1">
      <alignment horizontal="left" vertical="center"/>
    </xf>
    <xf numFmtId="0" fontId="191" fillId="30" borderId="16" xfId="10" applyFont="1" applyFill="1" applyBorder="1" applyAlignment="1">
      <alignment vertical="center" wrapText="1"/>
    </xf>
    <xf numFmtId="0" fontId="262" fillId="30" borderId="16" xfId="2" applyFont="1" applyFill="1" applyBorder="1" applyAlignment="1">
      <alignment vertical="center" wrapText="1"/>
    </xf>
    <xf numFmtId="0" fontId="191" fillId="30" borderId="16" xfId="10" quotePrefix="1" applyFont="1" applyFill="1" applyBorder="1" applyAlignment="1">
      <alignment horizontal="left" vertical="center" wrapText="1"/>
    </xf>
    <xf numFmtId="0" fontId="263" fillId="30" borderId="16" xfId="2" applyFont="1" applyFill="1" applyBorder="1" applyAlignment="1">
      <alignment horizontal="left" vertical="center" wrapText="1"/>
    </xf>
    <xf numFmtId="0" fontId="191" fillId="30" borderId="16" xfId="10" quotePrefix="1" applyFont="1" applyFill="1" applyBorder="1" applyAlignment="1">
      <alignment horizontal="left" vertical="center"/>
    </xf>
    <xf numFmtId="0" fontId="191" fillId="30" borderId="12" xfId="10" applyFont="1" applyFill="1" applyBorder="1" applyAlignment="1">
      <alignment vertical="center" wrapText="1"/>
    </xf>
    <xf numFmtId="0" fontId="191" fillId="30" borderId="88" xfId="10" applyFont="1" applyFill="1" applyBorder="1" applyAlignment="1">
      <alignment horizontal="left" vertical="center"/>
    </xf>
    <xf numFmtId="3" fontId="261" fillId="17" borderId="100" xfId="2" applyNumberFormat="1" applyFont="1" applyFill="1" applyBorder="1" applyAlignment="1" applyProtection="1">
      <alignment horizontal="center" vertical="center"/>
      <protection locked="0"/>
    </xf>
    <xf numFmtId="3" fontId="261" fillId="17" borderId="16" xfId="2" applyNumberFormat="1" applyFont="1" applyFill="1" applyBorder="1" applyAlignment="1" applyProtection="1">
      <alignment horizontal="center" vertical="center"/>
      <protection locked="0"/>
    </xf>
    <xf numFmtId="3" fontId="261" fillId="17" borderId="4" xfId="2" applyNumberFormat="1" applyFont="1" applyFill="1" applyBorder="1" applyAlignment="1" applyProtection="1">
      <alignment horizontal="center" vertical="center"/>
      <protection locked="0"/>
    </xf>
    <xf numFmtId="0" fontId="191" fillId="30" borderId="16" xfId="2" applyFont="1" applyFill="1" applyBorder="1" applyAlignment="1">
      <alignment horizontal="left" vertical="center"/>
    </xf>
    <xf numFmtId="0" fontId="191" fillId="30" borderId="16" xfId="2" applyFont="1" applyFill="1" applyBorder="1" applyAlignment="1">
      <alignment horizontal="left" vertical="center" wrapText="1"/>
    </xf>
    <xf numFmtId="0" fontId="191" fillId="30" borderId="88" xfId="2" applyFont="1" applyFill="1" applyBorder="1" applyAlignment="1">
      <alignment horizontal="left" vertical="center" wrapText="1"/>
    </xf>
    <xf numFmtId="0" fontId="14" fillId="15" borderId="179" xfId="2" applyFont="1" applyFill="1" applyBorder="1" applyAlignment="1" applyProtection="1">
      <alignment horizontal="center"/>
    </xf>
    <xf numFmtId="0" fontId="14" fillId="15" borderId="12" xfId="2" applyFont="1" applyFill="1" applyBorder="1" applyAlignment="1" applyProtection="1">
      <alignment horizontal="center"/>
    </xf>
    <xf numFmtId="0" fontId="14" fillId="15" borderId="50" xfId="2" applyFont="1" applyFill="1" applyBorder="1" applyAlignment="1" applyProtection="1">
      <alignment horizontal="center" vertical="center"/>
    </xf>
    <xf numFmtId="14" fontId="40" fillId="17" borderId="100" xfId="7" applyNumberFormat="1" applyFont="1" applyFill="1" applyBorder="1" applyAlignment="1" applyProtection="1">
      <alignment horizontal="center" vertical="center"/>
      <protection locked="0"/>
    </xf>
    <xf numFmtId="14" fontId="40" fillId="17" borderId="4" xfId="7" applyNumberFormat="1" applyFont="1" applyFill="1" applyBorder="1" applyAlignment="1" applyProtection="1">
      <alignment horizontal="center" vertical="center"/>
      <protection locked="0"/>
    </xf>
    <xf numFmtId="0" fontId="151" fillId="24" borderId="100" xfId="17" applyFill="1" applyBorder="1" applyAlignment="1" applyProtection="1">
      <alignment horizontal="center" vertical="center"/>
      <protection locked="0"/>
    </xf>
    <xf numFmtId="0" fontId="57" fillId="24" borderId="16" xfId="2" applyFont="1" applyFill="1" applyBorder="1" applyAlignment="1" applyProtection="1">
      <alignment horizontal="center" vertical="center"/>
      <protection locked="0"/>
    </xf>
    <xf numFmtId="0" fontId="57" fillId="24" borderId="4" xfId="2" applyFont="1" applyFill="1" applyBorder="1" applyAlignment="1" applyProtection="1">
      <alignment horizontal="center" vertical="center"/>
      <protection locked="0"/>
    </xf>
    <xf numFmtId="1" fontId="168" fillId="24" borderId="100" xfId="2" applyNumberFormat="1" applyFont="1" applyFill="1" applyBorder="1" applyAlignment="1" applyProtection="1">
      <alignment horizontal="center" vertical="center"/>
      <protection locked="0"/>
    </xf>
    <xf numFmtId="1" fontId="168" fillId="24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50" xfId="2" applyFont="1" applyFill="1" applyBorder="1" applyAlignment="1">
      <alignment horizontal="right" vertical="top" wrapText="1"/>
    </xf>
    <xf numFmtId="0" fontId="3" fillId="15" borderId="0" xfId="2" applyFont="1" applyFill="1" applyAlignment="1">
      <alignment horizontal="right" vertical="top" wrapText="1"/>
    </xf>
    <xf numFmtId="3" fontId="196" fillId="17" borderId="100" xfId="2" applyNumberFormat="1" applyFont="1" applyFill="1" applyBorder="1" applyAlignment="1" applyProtection="1">
      <alignment horizontal="center" vertical="center"/>
      <protection locked="0"/>
    </xf>
    <xf numFmtId="3" fontId="196" fillId="17" borderId="16" xfId="2" applyNumberFormat="1" applyFont="1" applyFill="1" applyBorder="1" applyAlignment="1" applyProtection="1">
      <alignment horizontal="center" vertical="center"/>
      <protection locked="0"/>
    </xf>
    <xf numFmtId="3" fontId="196" fillId="17" borderId="4" xfId="2" applyNumberFormat="1" applyFont="1" applyFill="1" applyBorder="1" applyAlignment="1" applyProtection="1">
      <alignment horizontal="center" vertical="center"/>
      <protection locked="0"/>
    </xf>
    <xf numFmtId="0" fontId="254" fillId="17" borderId="89" xfId="0" applyFont="1" applyFill="1" applyBorder="1" applyAlignment="1" applyProtection="1">
      <alignment horizontal="center" vertical="center" wrapText="1"/>
    </xf>
    <xf numFmtId="0" fontId="254" fillId="17" borderId="121" xfId="0" applyFont="1" applyFill="1" applyBorder="1" applyAlignment="1" applyProtection="1">
      <alignment horizontal="center" vertical="center" wrapText="1"/>
    </xf>
    <xf numFmtId="0" fontId="254" fillId="17" borderId="154" xfId="0" applyFont="1" applyFill="1" applyBorder="1" applyAlignment="1" applyProtection="1">
      <alignment horizontal="center" vertical="center" wrapText="1"/>
    </xf>
    <xf numFmtId="0" fontId="254" fillId="17" borderId="159" xfId="0" applyFont="1" applyFill="1" applyBorder="1" applyAlignment="1" applyProtection="1">
      <alignment horizontal="center" vertical="center" wrapText="1"/>
    </xf>
    <xf numFmtId="0" fontId="254" fillId="17" borderId="7" xfId="0" applyFont="1" applyFill="1" applyBorder="1" applyAlignment="1" applyProtection="1">
      <alignment horizontal="center" vertical="center" wrapText="1"/>
    </xf>
    <xf numFmtId="0" fontId="254" fillId="17" borderId="143" xfId="0" applyFont="1" applyFill="1" applyBorder="1" applyAlignment="1" applyProtection="1">
      <alignment horizontal="center" vertical="center" wrapText="1"/>
    </xf>
    <xf numFmtId="0" fontId="254" fillId="49" borderId="89" xfId="0" applyFont="1" applyFill="1" applyBorder="1" applyAlignment="1" applyProtection="1">
      <alignment horizontal="center" vertical="center" wrapText="1"/>
    </xf>
    <xf numFmtId="0" fontId="254" fillId="49" borderId="121" xfId="0" applyFont="1" applyFill="1" applyBorder="1" applyAlignment="1" applyProtection="1">
      <alignment horizontal="center" vertical="center" wrapText="1"/>
    </xf>
    <xf numFmtId="0" fontId="254" fillId="49" borderId="154" xfId="0" applyFont="1" applyFill="1" applyBorder="1" applyAlignment="1" applyProtection="1">
      <alignment horizontal="center" vertical="center" wrapText="1"/>
    </xf>
    <xf numFmtId="0" fontId="254" fillId="49" borderId="159" xfId="0" applyFont="1" applyFill="1" applyBorder="1" applyAlignment="1" applyProtection="1">
      <alignment horizontal="center" vertical="center" wrapText="1"/>
    </xf>
  </cellXfs>
  <cellStyles count="18">
    <cellStyle name="Hyperlink 2" xfId="1"/>
    <cellStyle name="Normal 2" xfId="2"/>
    <cellStyle name="Normal 3" xfId="3"/>
    <cellStyle name="Normal 3 2" xfId="4"/>
    <cellStyle name="Normal 4" xfId="5"/>
    <cellStyle name="Normal_B3_2013" xfId="6"/>
    <cellStyle name="Normal_BIN 7301,7311 and 6301" xfId="7"/>
    <cellStyle name="Normal_COA-2001-ZAPOVED-No-81-29012002-ANNEX" xfId="8"/>
    <cellStyle name="Normal_DOMV" xfId="9"/>
    <cellStyle name="Normal_EBK_PROJECT_2001-last" xfId="10"/>
    <cellStyle name="Normal_EBK-2002-draft" xfId="11"/>
    <cellStyle name="Normal_MAKET" xfId="12"/>
    <cellStyle name="Normal_Sheet2" xfId="13"/>
    <cellStyle name="Normal_TRIAL-BALANCE-2001-MAKET" xfId="14"/>
    <cellStyle name="Normal_ZADACHA" xfId="15"/>
    <cellStyle name="Запетая" xfId="16" builtinId="3"/>
    <cellStyle name="Нормален" xfId="0" builtinId="0"/>
    <cellStyle name="Хипервръзка" xfId="17" builtinId="8"/>
  </cellStyles>
  <dxfs count="156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6" formatCode="0&quot; &quot;0&quot; &quot;0&quot; &quot;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FFFFCC"/>
      </font>
    </dxf>
    <dxf>
      <font>
        <color rgb="FFFFFFCC"/>
      </font>
      <numFmt numFmtId="1" formatCode="0"/>
      <fill>
        <patternFill>
          <bgColor rgb="FFFFFFCC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B1_2024_Mnt_Mu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ash-Flow-DATA"/>
      <sheetName val="OTCHET-agregirani pokazateli"/>
      <sheetName val="OTCHET"/>
      <sheetName val="NALICHNOST"/>
      <sheetName val="OCHAKVANO"/>
      <sheetName val="list"/>
      <sheetName val="IN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  <row r="11">
          <cell r="B11" t="str">
            <v>ИЗБЕРЕТЕ ДЕЙНОСТ</v>
          </cell>
        </row>
        <row r="12">
          <cell r="B12" t="str">
            <v>101 Централни държавни органи</v>
          </cell>
          <cell r="C12">
            <v>1101</v>
          </cell>
        </row>
        <row r="13">
          <cell r="B13" t="str">
            <v>103 Централни държавни органи по образованието</v>
          </cell>
          <cell r="C13">
            <v>1103</v>
          </cell>
        </row>
        <row r="14">
          <cell r="B14" t="str">
            <v>104 Централни държавни органи по здравеопазването</v>
          </cell>
          <cell r="C14">
            <v>1104</v>
          </cell>
        </row>
        <row r="15">
          <cell r="B15" t="str">
            <v>105 Централни държавни органи по социалното осигуряването</v>
          </cell>
          <cell r="C15">
            <v>1105</v>
          </cell>
        </row>
        <row r="16">
          <cell r="B16" t="str">
            <v>106 Централни държавни органи по регионалното развитие и благоустройство</v>
          </cell>
          <cell r="C16">
            <v>1106</v>
          </cell>
        </row>
        <row r="17">
          <cell r="B17" t="str">
            <v>107 Централни държавни органи по културата и спорта</v>
          </cell>
          <cell r="C17">
            <v>1107</v>
          </cell>
        </row>
        <row r="18">
          <cell r="B18" t="str">
            <v>108 Централни държавни органи по икономическите дейности и услуги</v>
          </cell>
          <cell r="C18">
            <v>1108</v>
          </cell>
        </row>
        <row r="19">
          <cell r="B19" t="str">
            <v>111 Контролни органи</v>
          </cell>
          <cell r="C19">
            <v>1111</v>
          </cell>
        </row>
        <row r="20">
          <cell r="B20" t="str">
            <v>115 Управление, контрол и регулиране на външните работи</v>
          </cell>
          <cell r="C20">
            <v>1115</v>
          </cell>
        </row>
        <row r="21">
          <cell r="B21" t="str">
            <v>116 Посолства, консулства, представителства и мисии в чужбина</v>
          </cell>
          <cell r="C21">
            <v>1116</v>
          </cell>
        </row>
        <row r="22">
          <cell r="B22" t="str">
            <v>117 Държавни и общински служби и дейности по изборите</v>
          </cell>
          <cell r="C22">
            <v>1117</v>
          </cell>
        </row>
        <row r="23">
          <cell r="B23" t="str">
            <v>121 Областни администрации</v>
          </cell>
          <cell r="C23">
            <v>1121</v>
          </cell>
        </row>
        <row r="24">
          <cell r="B24" t="str">
            <v>122 Общинска администрация</v>
          </cell>
          <cell r="C24">
            <v>1122</v>
          </cell>
        </row>
        <row r="25">
          <cell r="B25" t="str">
            <v xml:space="preserve">123 Общински съвети </v>
          </cell>
          <cell r="C25">
            <v>1123</v>
          </cell>
        </row>
        <row r="26">
          <cell r="B26" t="str">
            <v>125 Членове на Европейския парламент от Република България</v>
          </cell>
          <cell r="C26">
            <v>1125</v>
          </cell>
        </row>
        <row r="27">
          <cell r="B27" t="str">
            <v>128 Международни програми и споразумения, дарения и помощи от чужбина</v>
          </cell>
          <cell r="C27">
            <v>1128</v>
          </cell>
        </row>
        <row r="28">
          <cell r="B28" t="str">
            <v>139 Други изпълнителни и законодателни органи</v>
          </cell>
          <cell r="C28">
            <v>1139</v>
          </cell>
        </row>
        <row r="29">
          <cell r="B29" t="str">
            <v>141 Статистически институт,служби и дейности,социологически проучвания и анкети</v>
          </cell>
          <cell r="C29">
            <v>1141</v>
          </cell>
        </row>
        <row r="30">
          <cell r="B30" t="str">
            <v>142 Общоикономическо и социално програмиране и прогнозиране</v>
          </cell>
          <cell r="C30">
            <v>1142</v>
          </cell>
        </row>
        <row r="31">
          <cell r="B31" t="str">
            <v>143 Регистрация и контрол на чуждестранните инвестиции</v>
          </cell>
          <cell r="C31">
            <v>1143</v>
          </cell>
        </row>
        <row r="32">
          <cell r="B32" t="str">
            <v>144 Служби и дейности за връзки с българите в чужбина</v>
          </cell>
          <cell r="C32">
            <v>1144</v>
          </cell>
        </row>
        <row r="33">
          <cell r="B33" t="str">
            <v>145 Служби и дейности за подпомагане на бежанците</v>
          </cell>
          <cell r="C33">
            <v>1145</v>
          </cell>
        </row>
        <row r="34">
          <cell r="B34" t="str">
            <v>146 Управление и администриране на получена чуждестранна помощ</v>
          </cell>
          <cell r="C34">
            <v>1146</v>
          </cell>
        </row>
        <row r="35">
          <cell r="B35" t="str">
            <v>147 Управление на държавния резерв и военновременните запаси</v>
          </cell>
          <cell r="C35">
            <v>1147</v>
          </cell>
        </row>
        <row r="36">
          <cell r="B36" t="str">
            <v>148 Управление на гражд.администрация и административнообслужване на населението</v>
          </cell>
          <cell r="C36">
            <v>1148</v>
          </cell>
        </row>
        <row r="37">
          <cell r="B37" t="str">
            <v>149 Други общи служби</v>
          </cell>
          <cell r="C37">
            <v>1149</v>
          </cell>
        </row>
        <row r="38">
          <cell r="B38" t="str">
            <v>151 Ликвидационна комисия за закрити бюджетни организации</v>
          </cell>
          <cell r="C38">
            <v>1151</v>
          </cell>
        </row>
        <row r="39">
          <cell r="B39" t="str">
            <v>158 Международни програми и споразумения, дарения и помощи от чужбина</v>
          </cell>
          <cell r="C39">
            <v>1158</v>
          </cell>
        </row>
        <row r="40">
          <cell r="B40" t="str">
            <v>161 Организация и управление на научните изследвания и дейности</v>
          </cell>
          <cell r="C40">
            <v>1161</v>
          </cell>
        </row>
        <row r="41">
          <cell r="B41" t="str">
            <v>162 Научноизследователско дело</v>
          </cell>
          <cell r="C41">
            <v>1162</v>
          </cell>
        </row>
        <row r="42">
          <cell r="B42" t="str">
            <v>163 Научноизследователски институти и центрове</v>
          </cell>
          <cell r="C42">
            <v>1163</v>
          </cell>
        </row>
        <row r="43">
          <cell r="B43" t="str">
            <v>168 Международни програми и споразумения, дарения и помощи от чужбина</v>
          </cell>
          <cell r="C43">
            <v>1168</v>
          </cell>
        </row>
        <row r="44">
          <cell r="B44" t="str">
            <v>179 Други дейности на науката</v>
          </cell>
          <cell r="C44">
            <v>1179</v>
          </cell>
        </row>
        <row r="45">
          <cell r="B45" t="str">
            <v>201 Дейности по отбраната</v>
          </cell>
          <cell r="C45">
            <v>2201</v>
          </cell>
        </row>
        <row r="46">
          <cell r="B46" t="str">
            <v>205 Участие на Република България в НАТО</v>
          </cell>
          <cell r="C46">
            <v>2205</v>
          </cell>
        </row>
        <row r="47">
          <cell r="B47" t="str">
            <v>206 Мироопазващи мисии в чужбина</v>
          </cell>
          <cell r="C47">
            <v>2206</v>
          </cell>
        </row>
        <row r="48">
          <cell r="B48" t="str">
            <v>215 Приложни научни изследвания в областта на отбраната</v>
          </cell>
          <cell r="C48">
            <v>2215</v>
          </cell>
        </row>
        <row r="49">
          <cell r="B49" t="str">
            <v>218 Международни програми и споразумения, дарения и помощи от чужбина</v>
          </cell>
          <cell r="C49">
            <v>2218</v>
          </cell>
        </row>
        <row r="50">
          <cell r="B50" t="str">
            <v>219 Други дейности по отбраната</v>
          </cell>
          <cell r="C50">
            <v>2219</v>
          </cell>
        </row>
        <row r="51">
          <cell r="B51" t="str">
            <v>221 Полиция и вътрешен ред</v>
          </cell>
          <cell r="C51">
            <v>2221</v>
          </cell>
        </row>
        <row r="52">
          <cell r="B52" t="str">
            <v>222 Национална служба за охрана</v>
          </cell>
          <cell r="C52">
            <v>2222</v>
          </cell>
        </row>
        <row r="53">
          <cell r="B53" t="str">
            <v>223 Държавна агенция "Разузнаване"</v>
          </cell>
          <cell r="C53">
            <v>2223</v>
          </cell>
        </row>
        <row r="54">
          <cell r="B54" t="str">
            <v>224 Противопожарна охрана</v>
          </cell>
          <cell r="C54">
            <v>2224</v>
          </cell>
        </row>
        <row r="55">
          <cell r="B55" t="str">
            <v>225 Приложни научни изследвания в областта на вътрешния ред и сигурност</v>
          </cell>
          <cell r="C55">
            <v>2225</v>
          </cell>
        </row>
        <row r="56">
          <cell r="B56" t="str">
            <v>228 Международни програми и споразумения, дарения и помощи от чужбина</v>
          </cell>
          <cell r="C56">
            <v>2228</v>
          </cell>
        </row>
        <row r="57">
          <cell r="B57" t="str">
            <v>239 Други дейности по вътрешната сигурност</v>
          </cell>
          <cell r="C57">
            <v>2239</v>
          </cell>
        </row>
        <row r="58">
          <cell r="B58" t="str">
            <v>241 Висш съдебен съвет</v>
          </cell>
          <cell r="C58">
            <v>2241</v>
          </cell>
        </row>
        <row r="59">
          <cell r="B59" t="str">
            <v>242 Върховен административен съд</v>
          </cell>
          <cell r="C59">
            <v>2242</v>
          </cell>
        </row>
        <row r="60">
          <cell r="B60" t="str">
            <v>243 Върховен касационен съд</v>
          </cell>
          <cell r="C60">
            <v>2243</v>
          </cell>
        </row>
        <row r="61">
          <cell r="B61" t="str">
            <v>244 Прокуратура</v>
          </cell>
          <cell r="C61">
            <v>2244</v>
          </cell>
        </row>
        <row r="62">
          <cell r="B62" t="str">
            <v>245 Национална следствена служба</v>
          </cell>
          <cell r="C62">
            <v>2245</v>
          </cell>
        </row>
        <row r="63">
          <cell r="B63" t="str">
            <v>246 Съдилища</v>
          </cell>
          <cell r="C63">
            <v>2246</v>
          </cell>
        </row>
        <row r="64">
          <cell r="B64" t="str">
            <v>247 Окръжни следствени служби</v>
          </cell>
          <cell r="C64">
            <v>2247</v>
          </cell>
        </row>
        <row r="65">
          <cell r="B65" t="str">
            <v>248 Инспекторат към Висшия съдебен съвет</v>
          </cell>
          <cell r="C65">
            <v>2248</v>
          </cell>
        </row>
        <row r="66">
          <cell r="B66" t="str">
            <v>249 Национален институт на правосъдието</v>
          </cell>
          <cell r="C66">
            <v>2249</v>
          </cell>
        </row>
        <row r="67">
          <cell r="B67" t="str">
            <v>258 Международни програми и споразумения, дарения и помощи от чужбина</v>
          </cell>
          <cell r="C67">
            <v>2258</v>
          </cell>
        </row>
        <row r="68">
          <cell r="B68" t="str">
            <v>259 Други дейности на съдебната власт</v>
          </cell>
          <cell r="C68">
            <v>2259</v>
          </cell>
        </row>
        <row r="69">
          <cell r="B69" t="str">
            <v>261 Места за лишаване от свобода</v>
          </cell>
          <cell r="C69">
            <v>2261</v>
          </cell>
        </row>
        <row r="70">
          <cell r="B70" t="str">
            <v>268 Международни програми и споразумения, дарения и помощи от чужбина</v>
          </cell>
          <cell r="C70">
            <v>2268</v>
          </cell>
        </row>
        <row r="71">
          <cell r="B71" t="str">
            <v>279 Други дейности на администрацията на затворите</v>
          </cell>
          <cell r="C71">
            <v>2279</v>
          </cell>
        </row>
        <row r="72">
          <cell r="B72" t="str">
            <v>281 Неотложна дейност по защита на населението и националното стопанство</v>
          </cell>
          <cell r="C72">
            <v>2281</v>
          </cell>
        </row>
        <row r="73">
          <cell r="B73" t="str">
            <v>282 Отбранително-мобилизационна подготовка, поддържане на запаси и мощности</v>
          </cell>
          <cell r="C73">
            <v>2282</v>
          </cell>
        </row>
        <row r="74">
          <cell r="B74" t="str">
            <v>283 Превантивна дейност за намаляване на вредните последствия от бедствия и аварии</v>
          </cell>
          <cell r="C74">
            <v>2283</v>
          </cell>
        </row>
        <row r="75">
          <cell r="B75" t="str">
            <v>284 Ликвидиране на последици от стихийни бедствия и производствени аварии</v>
          </cell>
          <cell r="C75">
            <v>2284</v>
          </cell>
        </row>
        <row r="76">
          <cell r="B76" t="str">
            <v>285 Доброволни формирования за защита при бедствия</v>
          </cell>
          <cell r="C76">
            <v>2285</v>
          </cell>
        </row>
        <row r="77">
          <cell r="B77" t="str">
            <v>288 Международни програми и споразумения, дарения и помощи от чужбина</v>
          </cell>
          <cell r="C77">
            <v>2288</v>
          </cell>
        </row>
        <row r="78">
          <cell r="B78" t="str">
            <v>289 Други дейности за защита на населението при стихийни бедствия и аварии</v>
          </cell>
          <cell r="C78">
            <v>2289</v>
          </cell>
        </row>
        <row r="79">
          <cell r="B79" t="str">
            <v>301 Управление, контрол, регулиране и лицензиране на дейности по образованието</v>
          </cell>
          <cell r="C79">
            <v>3301</v>
          </cell>
        </row>
        <row r="80">
          <cell r="B80" t="str">
            <v>311 Детски градини</v>
          </cell>
          <cell r="C80">
            <v>3311</v>
          </cell>
        </row>
        <row r="81">
          <cell r="B81" t="str">
            <v>312 Специални групи в детски градини за деца със СОП</v>
          </cell>
          <cell r="C81">
            <v>3312</v>
          </cell>
        </row>
        <row r="82">
          <cell r="B82" t="str">
            <v>318 Подготвителна група в училище</v>
          </cell>
          <cell r="C82">
            <v>3318</v>
          </cell>
        </row>
        <row r="83">
          <cell r="B83" t="str">
            <v>321 Специални училища и центрове за специална образователна подкрепа</v>
          </cell>
          <cell r="C83">
            <v>3321</v>
          </cell>
        </row>
        <row r="84">
          <cell r="B84" t="str">
            <v>322 Неспециализирани училища, без професионални гимназии</v>
          </cell>
          <cell r="C84">
            <v>3322</v>
          </cell>
        </row>
        <row r="85">
          <cell r="B85" t="str">
            <v>323 Училища по културата и училища по изкуствата</v>
          </cell>
          <cell r="C85">
            <v>3323</v>
          </cell>
        </row>
        <row r="86">
          <cell r="B86" t="str">
            <v>324 Спортни училища</v>
          </cell>
          <cell r="C86">
            <v>3324</v>
          </cell>
        </row>
        <row r="87">
          <cell r="B87" t="str">
            <v>325 Български училища в чужбина</v>
          </cell>
          <cell r="C87">
            <v>3325</v>
          </cell>
        </row>
        <row r="88">
          <cell r="B88" t="str">
            <v>326 Професионални гимназии и паралелки за професионална подготовка</v>
          </cell>
          <cell r="C88">
            <v>3326</v>
          </cell>
        </row>
        <row r="89">
          <cell r="B89" t="str">
            <v>327 Училища в места за лишаване от свобода</v>
          </cell>
          <cell r="C89">
            <v>3327</v>
          </cell>
        </row>
        <row r="90">
          <cell r="B90" t="str">
            <v>332 Общежития</v>
          </cell>
          <cell r="C90">
            <v>3332</v>
          </cell>
        </row>
        <row r="91">
          <cell r="B91" t="str">
            <v>333 Ученически почивни лагери</v>
          </cell>
          <cell r="C91">
            <v>3333</v>
          </cell>
        </row>
        <row r="92">
          <cell r="B92" t="str">
            <v>334 Повишаване на квалификацията</v>
          </cell>
          <cell r="C92">
            <v>3334</v>
          </cell>
        </row>
        <row r="93">
          <cell r="B93" t="str">
            <v>336 Столове</v>
          </cell>
          <cell r="C93">
            <v>3336</v>
          </cell>
        </row>
        <row r="94">
          <cell r="B94" t="str">
            <v>337 Център за подкрепа за личностно развитие</v>
          </cell>
          <cell r="C94">
            <v>3337</v>
          </cell>
        </row>
        <row r="95">
          <cell r="B95" t="str">
            <v>338 Ресурсно подпомагане</v>
          </cell>
          <cell r="C95">
            <v>3338</v>
          </cell>
        </row>
        <row r="96">
          <cell r="B96" t="str">
            <v>341 Академии, университети и висши училища</v>
          </cell>
          <cell r="C96">
            <v>3341</v>
          </cell>
        </row>
        <row r="97">
          <cell r="B97" t="str">
            <v>349 Приложни научни изследвания в областта на образованието</v>
          </cell>
          <cell r="C97">
            <v>3349</v>
          </cell>
        </row>
        <row r="98">
          <cell r="B98" t="str">
            <v>359 Други дейности за децата</v>
          </cell>
          <cell r="C98">
            <v>3359</v>
          </cell>
        </row>
        <row r="99">
          <cell r="B99" t="str">
            <v>369 Други дейности за младежта</v>
          </cell>
          <cell r="C99">
            <v>3369</v>
          </cell>
        </row>
        <row r="100">
          <cell r="B100" t="str">
            <v>388 Международни програми и споразумения, дарения и помощи от чужбина</v>
          </cell>
          <cell r="C100">
            <v>3388</v>
          </cell>
        </row>
        <row r="101">
          <cell r="B101" t="str">
            <v>389 Други дейности по образованието</v>
          </cell>
          <cell r="C101">
            <v>3389</v>
          </cell>
        </row>
        <row r="102">
          <cell r="B102" t="str">
            <v>401 Управление, контрол и регулиране на дейности по здравеопазването</v>
          </cell>
          <cell r="C102">
            <v>4401</v>
          </cell>
        </row>
        <row r="103">
          <cell r="B103" t="str">
            <v xml:space="preserve">412 Многопрофилни болници за активно лечение </v>
          </cell>
          <cell r="C103">
            <v>4412</v>
          </cell>
        </row>
        <row r="104">
          <cell r="B104" t="str">
            <v xml:space="preserve">415 Домове за медико-социални грижи </v>
          </cell>
          <cell r="C104">
            <v>4415</v>
          </cell>
        </row>
        <row r="105">
          <cell r="B105" t="str">
            <v>418 Психиатрични болници</v>
          </cell>
          <cell r="C105">
            <v>4418</v>
          </cell>
        </row>
        <row r="106">
          <cell r="B106" t="str">
            <v>429 Центрове за спешна медицинска помощ</v>
          </cell>
          <cell r="C106">
            <v>4429</v>
          </cell>
        </row>
        <row r="107">
          <cell r="B107" t="str">
            <v>431 Детски ясли, детски кухни и яслени групи в детска градина</v>
          </cell>
          <cell r="C107">
            <v>4431</v>
          </cell>
        </row>
        <row r="108">
          <cell r="B108" t="str">
            <v>433 Рехабилитация</v>
          </cell>
          <cell r="C108">
            <v>4433</v>
          </cell>
        </row>
        <row r="109">
          <cell r="B109" t="str">
            <v>436 Национални центрове</v>
          </cell>
          <cell r="C109">
            <v>4436</v>
          </cell>
        </row>
        <row r="110">
          <cell r="B110" t="str">
            <v>437 Здравен кабинет в детски градини и училища</v>
          </cell>
          <cell r="C110">
            <v>4437</v>
          </cell>
        </row>
        <row r="111">
          <cell r="B111" t="str">
            <v>448 Центрове за комплексно обслужване на деца с увреждания и хронични заболявания</v>
          </cell>
          <cell r="C111">
            <v>4448</v>
          </cell>
        </row>
        <row r="112">
          <cell r="B112" t="str">
            <v>450 Преобразувани лечебни заведения</v>
          </cell>
          <cell r="C112">
            <v>4450</v>
          </cell>
        </row>
        <row r="113">
          <cell r="B113" t="str">
            <v>451 Плащания за първична извънболнична медицинска помощ</v>
          </cell>
          <cell r="C113">
            <v>4451</v>
          </cell>
        </row>
        <row r="114">
          <cell r="B114" t="str">
            <v>452 Плащания за специализирана извънболнична медицинска помощ</v>
          </cell>
          <cell r="C114">
            <v>4452</v>
          </cell>
        </row>
        <row r="115">
          <cell r="B115" t="str">
            <v>453 Плащания за дентална помощ</v>
          </cell>
          <cell r="C115">
            <v>4453</v>
          </cell>
        </row>
        <row r="116">
          <cell r="B116" t="str">
            <v>454 Плащания за медико-диагностична дейност</v>
          </cell>
          <cell r="C116">
            <v>4454</v>
          </cell>
        </row>
        <row r="117">
          <cell r="B117" t="str">
            <v>455 Плащания за лекарствени продукти, медицински изделия и диетични храни за специални медицински цели за домашно лечение на територията на страната</v>
          </cell>
          <cell r="C117">
            <v>4455</v>
          </cell>
        </row>
        <row r="118">
          <cell r="B118" t="str">
            <v>456 Плащания за болнична медицинска помощ</v>
          </cell>
          <cell r="C118">
            <v>4456</v>
          </cell>
        </row>
        <row r="119">
          <cell r="B119" t="str">
            <v>457 Плащания за медицински изделия прилагани в болничната медицинска помощ</v>
          </cell>
          <cell r="C119">
            <v>4457</v>
          </cell>
        </row>
        <row r="120">
          <cell r="B120" t="str">
            <v>458 Плащания за лекарствени продукти в условия на болнична медицинска помощ</v>
          </cell>
          <cell r="C120">
            <v>4458</v>
          </cell>
        </row>
        <row r="121">
          <cell r="B121" t="str">
            <v>459 Други здравноосигурителни плащания</v>
          </cell>
          <cell r="C121">
            <v>4459</v>
          </cell>
        </row>
        <row r="122">
          <cell r="B122" t="str">
            <v>465 Приложни научни изследвания в областта на здравеопазването</v>
          </cell>
          <cell r="C122">
            <v>4465</v>
          </cell>
        </row>
        <row r="123">
          <cell r="B123" t="str">
            <v>467 Национални програми</v>
          </cell>
          <cell r="C123">
            <v>4467</v>
          </cell>
        </row>
        <row r="124">
          <cell r="B124" t="str">
            <v>468 Международни програми и споразумения, дарения и помощи от чужбина</v>
          </cell>
          <cell r="C124">
            <v>4468</v>
          </cell>
        </row>
        <row r="125">
          <cell r="B125" t="str">
            <v>469 Други дейности по здравеопазването</v>
          </cell>
          <cell r="C125">
            <v>4469</v>
          </cell>
        </row>
        <row r="126">
          <cell r="B126" t="str">
            <v>501 Пенсии</v>
          </cell>
          <cell r="C126">
            <v>5501</v>
          </cell>
        </row>
        <row r="127">
          <cell r="B127" t="str">
            <v>511 Помощи по Закона за семейните помощи за деца</v>
          </cell>
          <cell r="C127">
            <v>5511</v>
          </cell>
        </row>
        <row r="128">
          <cell r="B128" t="str">
            <v>512 Помощи по Закона за социално подпомагане</v>
          </cell>
          <cell r="C128">
            <v>5512</v>
          </cell>
        </row>
        <row r="129">
          <cell r="B129" t="str">
            <v>513 Помощи по Закона за хората с увреждания</v>
          </cell>
          <cell r="C129">
            <v>5513</v>
          </cell>
        </row>
        <row r="130">
          <cell r="B130" t="str">
            <v>514 Помощи за диагностика и лечение на социално слаби лица</v>
          </cell>
          <cell r="C130">
            <v>5514</v>
          </cell>
        </row>
        <row r="131">
          <cell r="B131" t="str">
            <v>515 Помощи по Закона за закрила на детето</v>
          </cell>
          <cell r="C131">
            <v>5515</v>
          </cell>
        </row>
        <row r="132">
          <cell r="B132" t="str">
            <v>516 Помощи по Закона за ветераните от войните на Република България</v>
          </cell>
          <cell r="C132">
            <v>5516</v>
          </cell>
        </row>
        <row r="133">
          <cell r="B133" t="str">
            <v>517 Помощи по Закона за военноинвалидите и военнопострадалите</v>
          </cell>
          <cell r="C133">
            <v>5517</v>
          </cell>
        </row>
        <row r="134">
          <cell r="B134" t="str">
            <v>518 Социални помощи и обезщетения по международни програми, помощи и дарения</v>
          </cell>
          <cell r="C134">
            <v>5518</v>
          </cell>
        </row>
        <row r="135">
          <cell r="B135" t="str">
            <v>519 Други помощи и обезщетения</v>
          </cell>
          <cell r="C135">
            <v>5519</v>
          </cell>
        </row>
        <row r="136">
          <cell r="B136" t="str">
            <v>521 Служби по социалното осигуряване (ДОО и др.)</v>
          </cell>
          <cell r="C136">
            <v>5521</v>
          </cell>
        </row>
        <row r="137">
          <cell r="B137" t="str">
            <v>522 Дирекции за социално подпомагане</v>
          </cell>
          <cell r="C137">
            <v>5522</v>
          </cell>
        </row>
        <row r="138">
          <cell r="B138" t="str">
            <v>524 Домашен социален патронаж</v>
          </cell>
          <cell r="C138">
            <v>5524</v>
          </cell>
        </row>
        <row r="139">
          <cell r="B139" t="str">
            <v>525 Клубове на пенсионера, инвалида и др.</v>
          </cell>
          <cell r="C139">
            <v>5525</v>
          </cell>
        </row>
        <row r="140">
          <cell r="B140" t="str">
            <v>526 Центрове за обществена подкрепа</v>
          </cell>
          <cell r="C140">
            <v>5526</v>
          </cell>
        </row>
        <row r="141">
          <cell r="B141" t="str">
            <v>527 Звена "Майка и бебе"</v>
          </cell>
          <cell r="C141">
            <v>5527</v>
          </cell>
        </row>
        <row r="142">
          <cell r="B142" t="str">
            <v>528 Център за работа с деца на улицата</v>
          </cell>
          <cell r="C142">
            <v>5528</v>
          </cell>
        </row>
        <row r="143">
          <cell r="B143" t="str">
            <v>529 Кризисен център</v>
          </cell>
          <cell r="C143">
            <v>5529</v>
          </cell>
        </row>
        <row r="144">
          <cell r="B144" t="str">
            <v>530 Център за настаняване от семеен тип</v>
          </cell>
          <cell r="C144">
            <v>5530</v>
          </cell>
        </row>
        <row r="145">
          <cell r="B145" t="str">
            <v>531 Дейности за предотвратяване на трудови злополуки и професионални болести</v>
          </cell>
          <cell r="C145">
            <v>5531</v>
          </cell>
        </row>
        <row r="146">
          <cell r="B146" t="str">
            <v>532 Програми за временна заетост</v>
          </cell>
          <cell r="C146">
            <v>5532</v>
          </cell>
        </row>
        <row r="147">
          <cell r="B147" t="str">
            <v>533 Други програми и дейности за осигуряване на заетост</v>
          </cell>
          <cell r="C147">
            <v>5533</v>
          </cell>
        </row>
        <row r="148">
          <cell r="B148" t="str">
            <v>534 Наблюдавани жилища</v>
          </cell>
          <cell r="C148">
            <v>5534</v>
          </cell>
        </row>
        <row r="149">
          <cell r="B149" t="str">
            <v>535 Преходни жилища</v>
          </cell>
          <cell r="C149">
            <v>5535</v>
          </cell>
        </row>
        <row r="150">
          <cell r="B150" t="str">
            <v>538 Програми за закрила на детето</v>
          </cell>
          <cell r="C150">
            <v>5538</v>
          </cell>
        </row>
        <row r="151">
          <cell r="B151" t="str">
            <v>540 Домове за стари хора</v>
          </cell>
          <cell r="C151">
            <v>5540</v>
          </cell>
        </row>
        <row r="152">
          <cell r="B152" t="str">
            <v>541 Домове за пълнолетни лица с увреждания</v>
          </cell>
          <cell r="C152">
            <v>5541</v>
          </cell>
        </row>
        <row r="153">
          <cell r="B153" t="str">
            <v>545 Социални услуги в домашна среда</v>
          </cell>
          <cell r="C153">
            <v>5545</v>
          </cell>
        </row>
        <row r="154">
          <cell r="B154" t="str">
            <v>546 Домове за деца</v>
          </cell>
          <cell r="C154">
            <v>5546</v>
          </cell>
        </row>
        <row r="155">
          <cell r="B155" t="str">
            <v>547 Център за временно настаняване</v>
          </cell>
          <cell r="C155">
            <v>5547</v>
          </cell>
        </row>
        <row r="156">
          <cell r="B156" t="str">
            <v>548 Дневни центрове за стари хора</v>
          </cell>
          <cell r="C156">
            <v>5548</v>
          </cell>
        </row>
        <row r="157">
          <cell r="B157" t="str">
            <v>550 Центрове за социална рехабилитация и интеграция</v>
          </cell>
          <cell r="C157">
            <v>5550</v>
          </cell>
        </row>
        <row r="158">
          <cell r="B158" t="str">
            <v>551 Дневни центрове за лица с увреждания</v>
          </cell>
          <cell r="C158">
            <v>5551</v>
          </cell>
        </row>
        <row r="159">
          <cell r="B159" t="str">
            <v>553 Приюти</v>
          </cell>
          <cell r="C159">
            <v>5553</v>
          </cell>
        </row>
        <row r="160">
          <cell r="B160" t="str">
            <v>554 Защитени жилища</v>
          </cell>
          <cell r="C160">
            <v>5554</v>
          </cell>
        </row>
        <row r="161">
          <cell r="B161" t="str">
            <v>556 Приложни научни изследвания в областта на социалното осигуряване и подпомагане</v>
          </cell>
          <cell r="C161">
            <v>5556</v>
          </cell>
        </row>
        <row r="162">
          <cell r="B162" t="str">
            <v>561 Асистентска подкрепа</v>
          </cell>
          <cell r="C162">
            <v>5561</v>
          </cell>
        </row>
        <row r="163">
          <cell r="B163" t="str">
            <v>562 Асистенти за лична помощ</v>
          </cell>
          <cell r="C163">
            <v>5562</v>
          </cell>
        </row>
        <row r="164">
          <cell r="B164" t="str">
            <v>588 Международни програми и споразумения, дарения и помощи от чужбина</v>
          </cell>
          <cell r="C164">
            <v>5588</v>
          </cell>
        </row>
        <row r="165">
          <cell r="B165" t="str">
            <v>589 Други служби и дейности по социалното осигуряване, подпомагане и заетостта</v>
          </cell>
          <cell r="C165">
            <v>5589</v>
          </cell>
        </row>
        <row r="166">
          <cell r="B166" t="str">
            <v>601 Управление, контрол и регулиране на дейностите по жил. строителство и териториално развитие</v>
          </cell>
          <cell r="C166">
            <v>6601</v>
          </cell>
        </row>
        <row r="167">
          <cell r="B167" t="str">
            <v>602 Служби по кадастър, геодезия и регистрация на недвижимата собственост</v>
          </cell>
          <cell r="C167">
            <v>6602</v>
          </cell>
        </row>
        <row r="168">
          <cell r="B168" t="str">
            <v>603 Водоснабдяване и канализация</v>
          </cell>
          <cell r="C168">
            <v>6603</v>
          </cell>
        </row>
        <row r="169">
          <cell r="B169" t="str">
            <v>604 Осветление на улици и площади</v>
          </cell>
          <cell r="C169">
            <v>6604</v>
          </cell>
        </row>
        <row r="170">
          <cell r="B170" t="str">
            <v>605 Минерални води и бани</v>
          </cell>
          <cell r="C170">
            <v>6605</v>
          </cell>
        </row>
        <row r="171">
          <cell r="B171" t="str">
            <v>606 Изграждане, ремонт и поддържане на уличната мрежа</v>
          </cell>
          <cell r="C171">
            <v>6606</v>
          </cell>
        </row>
        <row r="172">
          <cell r="B172" t="str">
            <v>618 Международни програми и споразумения, дарения и помощи от чужбина</v>
          </cell>
          <cell r="C172">
            <v>6618</v>
          </cell>
        </row>
        <row r="173">
          <cell r="B173" t="str">
            <v>619 Други дейности по жилищното строителство, благоустройството и регионалното развитие</v>
          </cell>
          <cell r="C173">
            <v>6619</v>
          </cell>
        </row>
        <row r="174">
          <cell r="B174" t="str">
            <v>621 Управление, контрол и регулиране на дейностите по опазване на околната среда</v>
          </cell>
          <cell r="C174">
            <v>6621</v>
          </cell>
        </row>
        <row r="175">
          <cell r="B175" t="str">
            <v>622 Озеленяване</v>
          </cell>
          <cell r="C175">
            <v>6622</v>
          </cell>
        </row>
        <row r="176">
          <cell r="B176" t="str">
            <v>623 Чистота</v>
          </cell>
          <cell r="C176">
            <v>6623</v>
          </cell>
        </row>
        <row r="177">
          <cell r="B177" t="str">
            <v>624 Геозащита</v>
          </cell>
          <cell r="C177">
            <v>6624</v>
          </cell>
        </row>
        <row r="178">
          <cell r="B178" t="str">
            <v>625 Приложни и научни изследвания  в областта на опазване на околната среда</v>
          </cell>
          <cell r="C178">
            <v>6625</v>
          </cell>
        </row>
        <row r="179">
          <cell r="B179" t="str">
            <v>626 Пречистване на отпадъчните води от населените места</v>
          </cell>
          <cell r="C179">
            <v>6626</v>
          </cell>
        </row>
        <row r="180">
          <cell r="B180" t="str">
            <v>627 Управление на дейностите по отпадъците</v>
          </cell>
          <cell r="C180">
            <v>6627</v>
          </cell>
        </row>
        <row r="181">
          <cell r="B181" t="str">
            <v>628 Международни програми и споразумения, дарения и помощи от чужбина</v>
          </cell>
          <cell r="C181">
            <v>6628</v>
          </cell>
        </row>
        <row r="182">
          <cell r="B182" t="str">
            <v>629 Други дейности по опазване на околната среда</v>
          </cell>
          <cell r="C182">
            <v>6629</v>
          </cell>
        </row>
        <row r="183">
          <cell r="B183" t="str">
            <v>701 Дейности по почивното дело и социалния отдих</v>
          </cell>
          <cell r="C183">
            <v>7701</v>
          </cell>
        </row>
        <row r="184">
          <cell r="B184" t="str">
            <v>708 Международни програми и споразумения, дарения и помощи от чужбина</v>
          </cell>
          <cell r="C184">
            <v>7708</v>
          </cell>
        </row>
        <row r="185">
          <cell r="B185" t="str">
            <v>711 Управление, контрол и регулиране на дейностите по спорта</v>
          </cell>
          <cell r="C185">
            <v>7711</v>
          </cell>
        </row>
        <row r="186">
          <cell r="B186" t="str">
            <v>712 Детски и специализирани спортни школи</v>
          </cell>
          <cell r="C186">
            <v>7712</v>
          </cell>
        </row>
        <row r="187">
          <cell r="B187" t="str">
            <v>713 Спорт за всички</v>
          </cell>
          <cell r="C187">
            <v>7713</v>
          </cell>
        </row>
        <row r="188">
          <cell r="B188" t="str">
            <v>714 Спортни бази за спорт за всички</v>
          </cell>
          <cell r="C188">
            <v>7714</v>
          </cell>
        </row>
        <row r="189">
          <cell r="B189" t="str">
            <v>718 Международни програми и споразумения, дарения и помощи от чужбина</v>
          </cell>
          <cell r="C189">
            <v>7718</v>
          </cell>
        </row>
        <row r="190">
          <cell r="B190" t="str">
            <v>719 Други дейности по спорта и физическата култура</v>
          </cell>
          <cell r="C190">
            <v>7719</v>
          </cell>
        </row>
        <row r="191">
          <cell r="B191" t="str">
            <v>731 Управление, контрол и регулиране на дейностите по културата</v>
          </cell>
          <cell r="C191">
            <v>7731</v>
          </cell>
        </row>
        <row r="192">
          <cell r="B192" t="str">
            <v>732 Културни дейности</v>
          </cell>
          <cell r="C192">
            <v>7732</v>
          </cell>
        </row>
        <row r="193">
          <cell r="B193" t="str">
            <v>733 Български културни институти в чужбина</v>
          </cell>
          <cell r="C193">
            <v>7733</v>
          </cell>
        </row>
        <row r="194">
          <cell r="B194" t="str">
            <v>735 Театри</v>
          </cell>
          <cell r="C194">
            <v>7735</v>
          </cell>
        </row>
        <row r="195">
          <cell r="B195" t="str">
            <v>736 Оперно - филхармонични дружества и опери</v>
          </cell>
          <cell r="C195">
            <v>7736</v>
          </cell>
        </row>
        <row r="196">
          <cell r="B196" t="str">
            <v>737 Оркестри и ансамбли</v>
          </cell>
          <cell r="C196">
            <v>7737</v>
          </cell>
        </row>
        <row r="197">
          <cell r="B197" t="str">
            <v>738 Читалища</v>
          </cell>
          <cell r="C197">
            <v>7738</v>
          </cell>
        </row>
        <row r="198">
          <cell r="B198" t="str">
            <v>739 Музеи, худ. галерии, паметници на културата и етногр. комплекси с национален и регионален харакер</v>
          </cell>
          <cell r="C198">
            <v>7739</v>
          </cell>
        </row>
        <row r="199">
          <cell r="B199" t="str">
            <v>740 Музеи, художествени галерии, паметници на културата и етнографски комплекси с местен харакер</v>
          </cell>
          <cell r="C199">
            <v>7740</v>
          </cell>
        </row>
        <row r="200">
          <cell r="B200" t="str">
            <v>741 Радиотранслационни възли</v>
          </cell>
          <cell r="C200">
            <v>7741</v>
          </cell>
        </row>
        <row r="201">
          <cell r="B201" t="str">
            <v>742 Радио</v>
          </cell>
          <cell r="C201">
            <v>7742</v>
          </cell>
        </row>
        <row r="202">
          <cell r="B202" t="str">
            <v>743 Телевизия</v>
          </cell>
          <cell r="C202">
            <v>7743</v>
          </cell>
        </row>
        <row r="203">
          <cell r="B203" t="str">
            <v>744 Филмотечно и фонотечно дело</v>
          </cell>
          <cell r="C203">
            <v>7744</v>
          </cell>
        </row>
        <row r="204">
          <cell r="B204" t="str">
            <v>745 Обредни домове и зали</v>
          </cell>
          <cell r="C204">
            <v>7745</v>
          </cell>
        </row>
        <row r="205">
          <cell r="B205" t="str">
            <v>746 Зоопаркове</v>
          </cell>
          <cell r="C205">
            <v>7746</v>
          </cell>
        </row>
        <row r="206">
          <cell r="B206" t="str">
            <v>747 Държавен архив и териториални архиви</v>
          </cell>
          <cell r="C206">
            <v>7747</v>
          </cell>
        </row>
        <row r="207">
          <cell r="B207" t="str">
            <v>748 Подпомагане развитието на културата</v>
          </cell>
          <cell r="C207">
            <v>7748</v>
          </cell>
        </row>
        <row r="208">
          <cell r="B208" t="str">
            <v>751 Библиотеки с национален и регионален характер</v>
          </cell>
          <cell r="C208">
            <v>7751</v>
          </cell>
        </row>
        <row r="209">
          <cell r="B209" t="str">
            <v>752 Градски библиотеки</v>
          </cell>
          <cell r="C209">
            <v>7752</v>
          </cell>
        </row>
        <row r="210">
          <cell r="B210" t="str">
            <v>755 Приложни и научни изследвания  в областта на опазване на културата</v>
          </cell>
          <cell r="C210">
            <v>7755</v>
          </cell>
        </row>
        <row r="211">
          <cell r="B211" t="str">
            <v>758 Международни програми и споразумения, дарения и помощи от чужбина</v>
          </cell>
          <cell r="C211">
            <v>7758</v>
          </cell>
        </row>
        <row r="212">
          <cell r="B212" t="str">
            <v>759 Други дейности по културата</v>
          </cell>
          <cell r="C212">
            <v>7759</v>
          </cell>
        </row>
        <row r="213">
          <cell r="B213" t="str">
            <v>761 Контрол и регулиране на дейностите по религиозно дело</v>
          </cell>
          <cell r="C213">
            <v>7761</v>
          </cell>
        </row>
        <row r="214">
          <cell r="B214" t="str">
            <v>762 Субсидии и други разходи за дейности по религиозно дело</v>
          </cell>
          <cell r="C214">
            <v>7762</v>
          </cell>
        </row>
        <row r="215">
          <cell r="B215" t="str">
            <v>768 Международни програми и споразумения, дарения и помощи от чужбина</v>
          </cell>
          <cell r="C215">
            <v>7768</v>
          </cell>
        </row>
        <row r="216">
          <cell r="B216" t="str">
            <v>801 Управление, контрол и регулиране на минното дело и дейностите по енергетиката</v>
          </cell>
          <cell r="C216">
            <v>8801</v>
          </cell>
        </row>
        <row r="217">
          <cell r="B217" t="str">
            <v>802 Изследвания, измервания и анализи на горивата и енергията</v>
          </cell>
          <cell r="C217">
            <v>8802</v>
          </cell>
        </row>
        <row r="218">
          <cell r="B218" t="str">
            <v>803 Безопасност и съхраняване на радиоактивни отпадъци</v>
          </cell>
          <cell r="C218">
            <v>8803</v>
          </cell>
        </row>
        <row r="219">
          <cell r="B219" t="str">
            <v>804 Извеждане на ядрени съоръжения от експлоатация</v>
          </cell>
          <cell r="C219">
            <v>8804</v>
          </cell>
        </row>
        <row r="220">
          <cell r="B220" t="str">
            <v>805 Приложни и научни изследвания  в областта на минното дело, горивата и енергията</v>
          </cell>
          <cell r="C220">
            <v>8805</v>
          </cell>
        </row>
        <row r="221">
          <cell r="B221" t="str">
            <v>807 Международни програми и споразумения, дарения и помощи от чужбина</v>
          </cell>
          <cell r="C221">
            <v>8807</v>
          </cell>
        </row>
        <row r="222">
          <cell r="B222" t="str">
            <v>808 Други дейности по минното дело</v>
          </cell>
          <cell r="C222">
            <v>8808</v>
          </cell>
        </row>
        <row r="223">
          <cell r="B223" t="str">
            <v>809 Други дейности по горивата и енергията</v>
          </cell>
          <cell r="C223">
            <v>8809</v>
          </cell>
        </row>
        <row r="224">
          <cell r="B224" t="str">
            <v>811 Управление, контрол и регулиране на дейностите по растениевъдство</v>
          </cell>
          <cell r="C224">
            <v>8811</v>
          </cell>
        </row>
        <row r="225">
          <cell r="B225" t="str">
            <v>813 Областни земеделски служби</v>
          </cell>
          <cell r="C225">
            <v>8813</v>
          </cell>
        </row>
        <row r="226">
          <cell r="B226" t="str">
            <v>814 Управление, контрол и регулиране на дейностите по горското стопанство</v>
          </cell>
          <cell r="C226">
            <v>8814</v>
          </cell>
        </row>
        <row r="227">
          <cell r="B227" t="str">
            <v>815 Управление, контрол и регулиране на дейностите по лова и риболова</v>
          </cell>
          <cell r="C227">
            <v>8815</v>
          </cell>
        </row>
        <row r="228">
          <cell r="B228" t="str">
            <v>816 Машинно-изпитателни центрове и контролно технически инспекции</v>
          </cell>
          <cell r="C228">
            <v>8816</v>
          </cell>
        </row>
        <row r="229">
          <cell r="B229" t="str">
            <v>817 Ветеринарно-медицински служби</v>
          </cell>
          <cell r="C229">
            <v>8817</v>
          </cell>
        </row>
        <row r="230">
          <cell r="B230" t="str">
            <v>821 Други служби по поземлената реформа</v>
          </cell>
          <cell r="C230">
            <v>8821</v>
          </cell>
        </row>
        <row r="231">
          <cell r="B231" t="str">
            <v>824 Национални доплащания и съфинансиране към директните плащания за земеделски производители</v>
          </cell>
          <cell r="C231">
            <v>8824</v>
          </cell>
        </row>
        <row r="232">
          <cell r="B232" t="str">
            <v>825 Приложни и научни изследвания  в областта на земеделието и горите</v>
          </cell>
          <cell r="C232">
            <v>8825</v>
          </cell>
        </row>
        <row r="233">
          <cell r="B233" t="str">
            <v>826 Рибарство</v>
          </cell>
          <cell r="C233">
            <v>8826</v>
          </cell>
        </row>
        <row r="234">
          <cell r="B234" t="str">
            <v>827 Развитие на селските райони</v>
          </cell>
          <cell r="C234">
            <v>8827</v>
          </cell>
        </row>
        <row r="235">
          <cell r="B235" t="str">
            <v>828 Международни програми и споразумения, дарения и помощи от чужбина</v>
          </cell>
          <cell r="C235">
            <v>8828</v>
          </cell>
        </row>
        <row r="236">
          <cell r="B236" t="str">
            <v>829 Други дейности по селско и горско стопанство, лов и риболов</v>
          </cell>
          <cell r="C236">
            <v>8829</v>
          </cell>
        </row>
        <row r="237">
          <cell r="B237" t="str">
            <v>831 Управление,контрол и регулиране на дейностите по транспорта и пътищата</v>
          </cell>
          <cell r="C237">
            <v>8831</v>
          </cell>
        </row>
        <row r="238">
          <cell r="B238" t="str">
            <v>832 Служби и дейности по поддържане, ремонт и изграждане на пътищата</v>
          </cell>
          <cell r="C238">
            <v>8832</v>
          </cell>
        </row>
        <row r="239">
          <cell r="B239" t="str">
            <v>833 Проучвания, измервания и анализи на пътната мрежа</v>
          </cell>
          <cell r="C239">
            <v>8833</v>
          </cell>
        </row>
        <row r="240">
          <cell r="B240" t="str">
            <v>834 Дейности по автомобилния транспорт</v>
          </cell>
          <cell r="C240">
            <v>8834</v>
          </cell>
        </row>
        <row r="241">
          <cell r="B241" t="str">
            <v>835 Дейности по железопътния транспорт</v>
          </cell>
          <cell r="C241">
            <v>8835</v>
          </cell>
        </row>
        <row r="242">
          <cell r="B242" t="str">
            <v>836 Дейности по въздушния транспорт</v>
          </cell>
          <cell r="C242">
            <v>8836</v>
          </cell>
        </row>
        <row r="243">
          <cell r="B243" t="str">
            <v>837 Дейности по водния транспорт</v>
          </cell>
          <cell r="C243">
            <v>8837</v>
          </cell>
        </row>
        <row r="244">
          <cell r="B244" t="str">
            <v>838 Управление, контрол и регулиране на дейностите по комуникациите</v>
          </cell>
          <cell r="C244">
            <v>8838</v>
          </cell>
        </row>
        <row r="245">
          <cell r="B245" t="str">
            <v>839 Пощи и далекосъобщения</v>
          </cell>
          <cell r="C245">
            <v>8839</v>
          </cell>
        </row>
        <row r="246">
          <cell r="B246" t="str">
            <v>845 Приложни и научни изследвания  в областта на транспорта и съобщенията</v>
          </cell>
          <cell r="C246">
            <v>8845</v>
          </cell>
        </row>
        <row r="247">
          <cell r="B247" t="str">
            <v>848 Международни програми и споразумения, дарения и помощи от чужбина</v>
          </cell>
          <cell r="C247">
            <v>8848</v>
          </cell>
        </row>
        <row r="248">
          <cell r="B248" t="str">
            <v>849 Други дейности по транспорта,пътищата,пощите и далекосъобщенията</v>
          </cell>
          <cell r="C248">
            <v>8849</v>
          </cell>
        </row>
        <row r="249">
          <cell r="B249" t="str">
            <v>851 Управление, контрол и регулиране на дейностите по промишлеността</v>
          </cell>
          <cell r="C249">
            <v>8851</v>
          </cell>
        </row>
        <row r="250">
          <cell r="B250" t="str">
            <v>852 Управление, контрол и регулиране на дейностите по строителството</v>
          </cell>
          <cell r="C250">
            <v>8852</v>
          </cell>
        </row>
        <row r="251">
          <cell r="B251" t="str">
            <v>853 Международни програми и споразумения, дарения и помощи от чужбина</v>
          </cell>
          <cell r="C251">
            <v>8853</v>
          </cell>
        </row>
        <row r="252">
          <cell r="B252" t="str">
            <v>855 Приложни и научни изследвания  в областта на промишлеността и строителството</v>
          </cell>
          <cell r="C252">
            <v>8855</v>
          </cell>
        </row>
        <row r="253">
          <cell r="B253" t="str">
            <v>858 Други дейности по промишлеността</v>
          </cell>
          <cell r="C253">
            <v>8858</v>
          </cell>
        </row>
        <row r="254">
          <cell r="B254" t="str">
            <v>859 Други дейности по строителството</v>
          </cell>
          <cell r="C254">
            <v>8859</v>
          </cell>
        </row>
        <row r="255">
          <cell r="B255" t="str">
            <v>861 Управление, контрол и регулиране на дейностите по туризма</v>
          </cell>
          <cell r="C255">
            <v>8861</v>
          </cell>
        </row>
        <row r="256">
          <cell r="B256" t="str">
            <v>862 Туристически бази</v>
          </cell>
          <cell r="C256">
            <v>8862</v>
          </cell>
        </row>
        <row r="257">
          <cell r="B257" t="str">
            <v>863 Специализирани спортно-туристически школи</v>
          </cell>
          <cell r="C257">
            <v>8863</v>
          </cell>
        </row>
        <row r="258">
          <cell r="B258" t="str">
            <v>864 Международни програми и споразумения, дарения и помощи от чужбина</v>
          </cell>
          <cell r="C258">
            <v>8864</v>
          </cell>
        </row>
        <row r="259">
          <cell r="B259" t="str">
            <v>865 Други дейности по туризма</v>
          </cell>
          <cell r="C259">
            <v>8865</v>
          </cell>
        </row>
        <row r="260">
          <cell r="B260" t="str">
            <v>866 Общински пазари и тържища</v>
          </cell>
          <cell r="C260">
            <v>8866</v>
          </cell>
        </row>
        <row r="261">
          <cell r="B261" t="str">
            <v>867 Реклама и маркетинг</v>
          </cell>
          <cell r="C261">
            <v>8867</v>
          </cell>
        </row>
        <row r="262">
          <cell r="B262" t="str">
            <v>868 Информационно-изчислителни центрове</v>
          </cell>
          <cell r="C262">
            <v>8868</v>
          </cell>
        </row>
        <row r="263">
          <cell r="B263" t="str">
            <v>869 Издателска дейност и печатни бази</v>
          </cell>
          <cell r="C263">
            <v>8869</v>
          </cell>
        </row>
        <row r="264">
          <cell r="B264" t="str">
            <v>871 Помощни стопанства, столове и други спомагателни дейности</v>
          </cell>
          <cell r="C264">
            <v>8871</v>
          </cell>
        </row>
        <row r="265">
          <cell r="B265" t="str">
            <v>872 Дворци, резиденции и стопанства</v>
          </cell>
          <cell r="C265">
            <v>8872</v>
          </cell>
        </row>
        <row r="266">
          <cell r="B266" t="str">
            <v>873 Оздравителни програми за предприятия в изолация и ликвидация</v>
          </cell>
          <cell r="C266">
            <v>8873</v>
          </cell>
        </row>
        <row r="267">
          <cell r="B267" t="str">
            <v>875 Органи и дейности по приватизация</v>
          </cell>
          <cell r="C267">
            <v>8875</v>
          </cell>
        </row>
        <row r="268">
          <cell r="B268" t="str">
            <v>876 Органи по стандартизация и метрология</v>
          </cell>
          <cell r="C268">
            <v>8876</v>
          </cell>
        </row>
        <row r="269">
          <cell r="B269" t="str">
            <v>877 Патентно дело</v>
          </cell>
          <cell r="C269">
            <v>8877</v>
          </cell>
        </row>
        <row r="270">
          <cell r="B270" t="str">
            <v>878 Приюти за безстопанствени животни</v>
          </cell>
          <cell r="C270">
            <v>8878</v>
          </cell>
        </row>
        <row r="271">
          <cell r="B271" t="str">
            <v>885 Приложни и научни изследвания  в други дейности по икономиката</v>
          </cell>
          <cell r="C271">
            <v>8885</v>
          </cell>
        </row>
        <row r="272">
          <cell r="B272" t="str">
            <v>888 Структурни реформи</v>
          </cell>
          <cell r="C272">
            <v>8888</v>
          </cell>
        </row>
        <row r="273">
          <cell r="B273" t="str">
            <v>897 Международни програми и споразумения, дарения и помощи от чужбина</v>
          </cell>
          <cell r="C273">
            <v>8897</v>
          </cell>
        </row>
        <row r="274">
          <cell r="B274" t="str">
            <v>898 Други дейности по икономиката</v>
          </cell>
          <cell r="C274">
            <v>8898</v>
          </cell>
        </row>
        <row r="275">
          <cell r="B275" t="str">
            <v>910 Разходи за лихви</v>
          </cell>
          <cell r="C275">
            <v>9910</v>
          </cell>
        </row>
        <row r="276">
          <cell r="B276" t="str">
            <v>997 Други разходи некласифицирани по другите функции</v>
          </cell>
          <cell r="C276">
            <v>9997</v>
          </cell>
        </row>
        <row r="277">
          <cell r="B277" t="str">
            <v xml:space="preserve">998 Резерв </v>
          </cell>
          <cell r="C277">
            <v>9998</v>
          </cell>
        </row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  <cell r="B285" t="str">
            <v>98111</v>
          </cell>
        </row>
        <row r="286">
          <cell r="A286" t="str">
            <v>КФ - ОП "Околна среда"</v>
          </cell>
          <cell r="B286" t="str">
            <v>98112</v>
          </cell>
        </row>
        <row r="287">
          <cell r="A287" t="str">
            <v>ЕФРР - ОП "Транспорт и транспортна инфраструктура"</v>
          </cell>
          <cell r="B287" t="str">
            <v>98211</v>
          </cell>
        </row>
        <row r="288">
          <cell r="A288" t="str">
            <v>ЕФРР - ОП "Региони в растеж"</v>
          </cell>
          <cell r="B288" t="str">
            <v>98212</v>
          </cell>
        </row>
        <row r="289">
          <cell r="A289" t="str">
            <v>ЕФРР - ОП "Наука и образование за интелигентен растеж"</v>
          </cell>
          <cell r="B289" t="str">
            <v>98213</v>
          </cell>
        </row>
        <row r="290">
          <cell r="A290" t="str">
            <v>ЕФРР - ОП "Иновации и конкурентоспособност "</v>
          </cell>
          <cell r="B290" t="str">
            <v>98214</v>
          </cell>
        </row>
        <row r="291">
          <cell r="A291" t="str">
            <v>ЕФРР - ОП "Околна среда"</v>
          </cell>
          <cell r="B291" t="str">
            <v>98215</v>
          </cell>
        </row>
        <row r="292">
          <cell r="A292" t="str">
            <v>ЕФРР - ОП "Инициатива за малки и средни предприятия"</v>
          </cell>
          <cell r="B292" t="str">
            <v>98224</v>
          </cell>
        </row>
        <row r="293">
          <cell r="A293" t="str">
            <v>ЕСФ - ОП "Развитие на човешките ресурси"</v>
          </cell>
          <cell r="B293" t="str">
            <v>98311</v>
          </cell>
        </row>
        <row r="294">
          <cell r="A294" t="str">
            <v>ЕСФ - ОП "Добро управление"</v>
          </cell>
          <cell r="B294" t="str">
            <v>98312</v>
          </cell>
        </row>
        <row r="295">
          <cell r="A295" t="str">
            <v>ЕСФ - ОП "Наука и образование за интелигентен растеж"</v>
          </cell>
          <cell r="B295" t="str">
            <v>98313</v>
          </cell>
        </row>
        <row r="296">
          <cell r="A296" t="str">
            <v xml:space="preserve">ОП "Фонд за европейско подпомагане на най-нуждаещите се лица" </v>
          </cell>
          <cell r="B296">
            <v>98315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  <cell r="B298" t="str">
            <v>98101</v>
          </cell>
        </row>
        <row r="299">
          <cell r="A299" t="str">
            <v>КФ - ОП "ОКОЛНА СРЕДА" /2007-2013/</v>
          </cell>
          <cell r="B299" t="str">
            <v>98102</v>
          </cell>
        </row>
        <row r="300">
          <cell r="A300" t="str">
            <v>ЕФРР - ОП "ТРАНСПОРТ"</v>
          </cell>
          <cell r="B300" t="str">
            <v>98201</v>
          </cell>
        </row>
        <row r="301">
          <cell r="A301" t="str">
            <v>ЕФРР - ОП "РЕГИОНАЛНО РАЗВИТИЕ"</v>
          </cell>
          <cell r="B301" t="str">
            <v>98202</v>
          </cell>
        </row>
        <row r="302">
          <cell r="A302" t="str">
            <v>ЕФРР - ОП "КОНКУРЕНТНОСПОСОБНОСТ"</v>
          </cell>
          <cell r="B302" t="str">
            <v>98204</v>
          </cell>
        </row>
        <row r="303">
          <cell r="A303" t="str">
            <v>ЕФРР - ОП "ОКОЛНА СРЕДА" /2007-2013/</v>
          </cell>
          <cell r="B303" t="str">
            <v>98205</v>
          </cell>
        </row>
        <row r="304">
          <cell r="A304" t="str">
            <v>ЕСФ - ОП "ЧОВЕШКИ РЕСУРСИ"</v>
          </cell>
          <cell r="B304" t="str">
            <v>98301</v>
          </cell>
        </row>
        <row r="305">
          <cell r="A305" t="str">
            <v>ЕСФ - ОП "АДМИНИСТРАТИВЕН КАПАЦИТЕТ"</v>
          </cell>
          <cell r="B305" t="str">
            <v>98302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  <cell r="B307" t="str">
            <v>98121</v>
          </cell>
        </row>
        <row r="308">
          <cell r="A308" t="str">
            <v>КФ - Програма за транспортна свързаност</v>
          </cell>
          <cell r="B308" t="str">
            <v>98122</v>
          </cell>
        </row>
        <row r="309">
          <cell r="A309" t="str">
            <v>ЕФРР - Програма за конкурентоспособност и иновации в предприятията</v>
          </cell>
          <cell r="B309" t="str">
            <v>98221</v>
          </cell>
        </row>
        <row r="310">
          <cell r="A310" t="str">
            <v>ЕФРР - Програма за околна среда</v>
          </cell>
          <cell r="B310" t="str">
            <v>98222</v>
          </cell>
        </row>
        <row r="311">
          <cell r="A311" t="str">
            <v>ЕФРР - Програма за транспортна свързаност</v>
          </cell>
          <cell r="B311" t="str">
            <v>98223</v>
          </cell>
        </row>
        <row r="312">
          <cell r="A312" t="str">
            <v>ЕФРР - Програма за техническа помощ</v>
          </cell>
          <cell r="B312" t="str">
            <v>98225</v>
          </cell>
        </row>
        <row r="313">
          <cell r="A313" t="str">
            <v>ЕФРР - Програма за развитие на регионите</v>
          </cell>
          <cell r="B313" t="str">
            <v>98226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  <cell r="B314" t="str">
            <v>98227</v>
          </cell>
        </row>
        <row r="315">
          <cell r="A315" t="str">
            <v>ЕСФ+ - Програма за образование</v>
          </cell>
          <cell r="B315" t="str">
            <v>98321</v>
          </cell>
        </row>
        <row r="316">
          <cell r="A316" t="str">
            <v>ЕСФ+ - Програма за техническа помощ</v>
          </cell>
          <cell r="B316" t="str">
            <v>98322</v>
          </cell>
        </row>
        <row r="317">
          <cell r="A317" t="str">
            <v>ЕСФ+ - Програма за развитие на човешките ресурси</v>
          </cell>
          <cell r="B317" t="str">
            <v>98323</v>
          </cell>
        </row>
        <row r="318">
          <cell r="A318" t="str">
            <v>ЕСФ+ - Програма за храни и/или основно материално подпомагане</v>
          </cell>
          <cell r="B318" t="str">
            <v>98324</v>
          </cell>
        </row>
        <row r="319">
          <cell r="A319" t="str">
            <v>Разходи по Плана за възстановяване и устойчивост на РБ</v>
          </cell>
          <cell r="B319">
            <v>99001</v>
          </cell>
        </row>
        <row r="437">
          <cell r="A437" t="str">
            <v>5101</v>
          </cell>
          <cell r="B437" t="str">
            <v>Банско</v>
          </cell>
        </row>
        <row r="438">
          <cell r="A438" t="str">
            <v>5102</v>
          </cell>
          <cell r="B438" t="str">
            <v>Белица</v>
          </cell>
        </row>
        <row r="439">
          <cell r="A439" t="str">
            <v>5103</v>
          </cell>
          <cell r="B439" t="str">
            <v>Благоевград</v>
          </cell>
        </row>
        <row r="440">
          <cell r="A440" t="str">
            <v>5104</v>
          </cell>
          <cell r="B440" t="str">
            <v>Гоце Делчев</v>
          </cell>
        </row>
        <row r="441">
          <cell r="A441" t="str">
            <v>5105</v>
          </cell>
          <cell r="B441" t="str">
            <v>Гърмен</v>
          </cell>
        </row>
        <row r="442">
          <cell r="A442" t="str">
            <v>5106</v>
          </cell>
          <cell r="B442" t="str">
            <v>Кресна</v>
          </cell>
        </row>
        <row r="443">
          <cell r="A443" t="str">
            <v>5107</v>
          </cell>
          <cell r="B443" t="str">
            <v>Петрич</v>
          </cell>
        </row>
        <row r="444">
          <cell r="A444" t="str">
            <v>5108</v>
          </cell>
          <cell r="B444" t="str">
            <v>Разлог</v>
          </cell>
        </row>
        <row r="445">
          <cell r="A445" t="str">
            <v>5109</v>
          </cell>
          <cell r="B445" t="str">
            <v>Сандански</v>
          </cell>
        </row>
        <row r="446">
          <cell r="A446" t="str">
            <v>5110</v>
          </cell>
          <cell r="B446" t="str">
            <v>Сатовча</v>
          </cell>
        </row>
        <row r="447">
          <cell r="A447" t="str">
            <v>5111</v>
          </cell>
          <cell r="B447" t="str">
            <v>Симитли</v>
          </cell>
        </row>
        <row r="448">
          <cell r="A448" t="str">
            <v>5112</v>
          </cell>
          <cell r="B448" t="str">
            <v>Струмяни</v>
          </cell>
        </row>
        <row r="449">
          <cell r="A449" t="str">
            <v>5113</v>
          </cell>
          <cell r="B449" t="str">
            <v>Хаджидимово</v>
          </cell>
        </row>
        <row r="450">
          <cell r="A450" t="str">
            <v>5114</v>
          </cell>
          <cell r="B450" t="str">
            <v>Якоруда</v>
          </cell>
        </row>
        <row r="451">
          <cell r="A451" t="str">
            <v>5201</v>
          </cell>
          <cell r="B451" t="str">
            <v>Айтос</v>
          </cell>
        </row>
        <row r="452">
          <cell r="A452" t="str">
            <v>5202</v>
          </cell>
          <cell r="B452" t="str">
            <v xml:space="preserve">Бургас </v>
          </cell>
        </row>
        <row r="453">
          <cell r="A453" t="str">
            <v>5203</v>
          </cell>
          <cell r="B453" t="str">
            <v>Камено</v>
          </cell>
        </row>
        <row r="454">
          <cell r="A454" t="str">
            <v>5204</v>
          </cell>
          <cell r="B454" t="str">
            <v>Карнобат</v>
          </cell>
        </row>
        <row r="455">
          <cell r="A455" t="str">
            <v>5205</v>
          </cell>
          <cell r="B455" t="str">
            <v>Малко Търново</v>
          </cell>
        </row>
        <row r="456">
          <cell r="A456" t="str">
            <v>5206</v>
          </cell>
          <cell r="B456" t="str">
            <v>Несебър</v>
          </cell>
        </row>
        <row r="457">
          <cell r="A457" t="str">
            <v>5207</v>
          </cell>
          <cell r="B457" t="str">
            <v>Поморие</v>
          </cell>
        </row>
        <row r="458">
          <cell r="A458" t="str">
            <v>5208</v>
          </cell>
          <cell r="B458" t="str">
            <v>Приморско</v>
          </cell>
        </row>
        <row r="459">
          <cell r="A459" t="str">
            <v>5209</v>
          </cell>
          <cell r="B459" t="str">
            <v>Руен</v>
          </cell>
        </row>
        <row r="460">
          <cell r="A460" t="str">
            <v>5210</v>
          </cell>
          <cell r="B460" t="str">
            <v>Созопол</v>
          </cell>
        </row>
        <row r="461">
          <cell r="A461" t="str">
            <v>5211</v>
          </cell>
          <cell r="B461" t="str">
            <v>Средец</v>
          </cell>
        </row>
        <row r="462">
          <cell r="A462" t="str">
            <v>5212</v>
          </cell>
          <cell r="B462" t="str">
            <v>Сунгурларе</v>
          </cell>
        </row>
        <row r="463">
          <cell r="A463" t="str">
            <v>5213</v>
          </cell>
          <cell r="B463" t="str">
            <v>Царево</v>
          </cell>
        </row>
        <row r="464">
          <cell r="A464" t="str">
            <v>5301</v>
          </cell>
          <cell r="B464" t="str">
            <v>Аврен</v>
          </cell>
        </row>
        <row r="465">
          <cell r="A465" t="str">
            <v>5302</v>
          </cell>
          <cell r="B465" t="str">
            <v>Аксаково</v>
          </cell>
        </row>
        <row r="466">
          <cell r="A466" t="str">
            <v>5303</v>
          </cell>
          <cell r="B466" t="str">
            <v>Белослав</v>
          </cell>
        </row>
        <row r="467">
          <cell r="A467" t="str">
            <v>5304</v>
          </cell>
          <cell r="B467" t="str">
            <v>Бяла</v>
          </cell>
        </row>
        <row r="468">
          <cell r="A468" t="str">
            <v>5305</v>
          </cell>
          <cell r="B468" t="str">
            <v>Варна</v>
          </cell>
        </row>
        <row r="469">
          <cell r="A469" t="str">
            <v>5306</v>
          </cell>
          <cell r="B469" t="str">
            <v>Ветрино</v>
          </cell>
        </row>
        <row r="470">
          <cell r="A470" t="str">
            <v>5307</v>
          </cell>
          <cell r="B470" t="str">
            <v>Вълчидол</v>
          </cell>
        </row>
        <row r="471">
          <cell r="A471" t="str">
            <v>5308</v>
          </cell>
          <cell r="B471" t="str">
            <v>Девня</v>
          </cell>
        </row>
        <row r="472">
          <cell r="A472" t="str">
            <v>5309</v>
          </cell>
          <cell r="B472" t="str">
            <v>Долни Чифлик</v>
          </cell>
        </row>
        <row r="473">
          <cell r="A473" t="str">
            <v>5310</v>
          </cell>
          <cell r="B473" t="str">
            <v>Дългопол</v>
          </cell>
        </row>
        <row r="474">
          <cell r="A474" t="str">
            <v>5311</v>
          </cell>
          <cell r="B474" t="str">
            <v>Провадия</v>
          </cell>
        </row>
        <row r="475">
          <cell r="A475" t="str">
            <v>5312</v>
          </cell>
          <cell r="B475" t="str">
            <v>Суворово</v>
          </cell>
        </row>
        <row r="476">
          <cell r="A476" t="str">
            <v>5401</v>
          </cell>
          <cell r="B476" t="str">
            <v>Велико Търново</v>
          </cell>
        </row>
        <row r="477">
          <cell r="A477" t="str">
            <v>5402</v>
          </cell>
          <cell r="B477" t="str">
            <v>Горна Оряховица</v>
          </cell>
        </row>
        <row r="478">
          <cell r="A478" t="str">
            <v>5403</v>
          </cell>
          <cell r="B478" t="str">
            <v>Елена</v>
          </cell>
        </row>
        <row r="479">
          <cell r="A479" t="str">
            <v>5404</v>
          </cell>
          <cell r="B479" t="str">
            <v>Златарица</v>
          </cell>
        </row>
        <row r="480">
          <cell r="A480" t="str">
            <v>5405</v>
          </cell>
          <cell r="B480" t="str">
            <v>Лясковец</v>
          </cell>
        </row>
        <row r="481">
          <cell r="A481" t="str">
            <v>5406</v>
          </cell>
          <cell r="B481" t="str">
            <v>Павликени</v>
          </cell>
        </row>
        <row r="482">
          <cell r="A482" t="str">
            <v>5407</v>
          </cell>
          <cell r="B482" t="str">
            <v>Полски Тръмбеш</v>
          </cell>
        </row>
        <row r="483">
          <cell r="A483" t="str">
            <v>5408</v>
          </cell>
          <cell r="B483" t="str">
            <v>Свищов</v>
          </cell>
        </row>
        <row r="484">
          <cell r="A484" t="str">
            <v>5409</v>
          </cell>
          <cell r="B484" t="str">
            <v>Стражица</v>
          </cell>
        </row>
        <row r="485">
          <cell r="A485" t="str">
            <v>5410</v>
          </cell>
          <cell r="B485" t="str">
            <v>Сухиндол</v>
          </cell>
        </row>
        <row r="486">
          <cell r="A486" t="str">
            <v>5501</v>
          </cell>
          <cell r="B486" t="str">
            <v>Белоградчик</v>
          </cell>
        </row>
        <row r="487">
          <cell r="A487" t="str">
            <v>5502</v>
          </cell>
          <cell r="B487" t="str">
            <v>Бойница</v>
          </cell>
        </row>
        <row r="488">
          <cell r="A488" t="str">
            <v>5503</v>
          </cell>
          <cell r="B488" t="str">
            <v>Брегово</v>
          </cell>
        </row>
        <row r="489">
          <cell r="A489" t="str">
            <v>5504</v>
          </cell>
          <cell r="B489" t="str">
            <v>Видин</v>
          </cell>
        </row>
        <row r="490">
          <cell r="A490" t="str">
            <v>5505</v>
          </cell>
          <cell r="B490" t="str">
            <v>Грамада</v>
          </cell>
        </row>
        <row r="491">
          <cell r="A491" t="str">
            <v>5506</v>
          </cell>
          <cell r="B491" t="str">
            <v>Димово</v>
          </cell>
        </row>
        <row r="492">
          <cell r="A492" t="str">
            <v>5507</v>
          </cell>
          <cell r="B492" t="str">
            <v>Кула</v>
          </cell>
        </row>
        <row r="493">
          <cell r="A493" t="str">
            <v>5508</v>
          </cell>
          <cell r="B493" t="str">
            <v>Макреш</v>
          </cell>
        </row>
        <row r="494">
          <cell r="A494" t="str">
            <v>5509</v>
          </cell>
          <cell r="B494" t="str">
            <v>Ново село</v>
          </cell>
        </row>
        <row r="495">
          <cell r="A495" t="str">
            <v>5510</v>
          </cell>
          <cell r="B495" t="str">
            <v>Ружинци</v>
          </cell>
        </row>
        <row r="496">
          <cell r="A496" t="str">
            <v>5511</v>
          </cell>
          <cell r="B496" t="str">
            <v>Чупрене</v>
          </cell>
        </row>
        <row r="497">
          <cell r="A497" t="str">
            <v>5601</v>
          </cell>
          <cell r="B497" t="str">
            <v>Борован</v>
          </cell>
        </row>
        <row r="498">
          <cell r="A498" t="str">
            <v>5602</v>
          </cell>
          <cell r="B498" t="str">
            <v>Бяла Слатина</v>
          </cell>
        </row>
        <row r="499">
          <cell r="A499" t="str">
            <v>5603</v>
          </cell>
          <cell r="B499" t="str">
            <v>Враца</v>
          </cell>
        </row>
        <row r="500">
          <cell r="A500" t="str">
            <v>5605</v>
          </cell>
          <cell r="B500" t="str">
            <v>Козлодуй</v>
          </cell>
        </row>
        <row r="501">
          <cell r="A501" t="str">
            <v>5606</v>
          </cell>
          <cell r="B501" t="str">
            <v>Криводол</v>
          </cell>
        </row>
        <row r="502">
          <cell r="A502" t="str">
            <v>5607</v>
          </cell>
          <cell r="B502" t="str">
            <v>Мездра</v>
          </cell>
        </row>
        <row r="503">
          <cell r="A503" t="str">
            <v>5608</v>
          </cell>
          <cell r="B503" t="str">
            <v>Мизия</v>
          </cell>
        </row>
        <row r="504">
          <cell r="A504" t="str">
            <v>5609</v>
          </cell>
          <cell r="B504" t="str">
            <v>Оряхово</v>
          </cell>
        </row>
        <row r="505">
          <cell r="A505" t="str">
            <v>5610</v>
          </cell>
          <cell r="B505" t="str">
            <v>Роман</v>
          </cell>
        </row>
        <row r="506">
          <cell r="A506" t="str">
            <v>5611</v>
          </cell>
          <cell r="B506" t="str">
            <v>Хайредин</v>
          </cell>
        </row>
        <row r="507">
          <cell r="A507" t="str">
            <v>5701</v>
          </cell>
          <cell r="B507" t="str">
            <v>Габрово</v>
          </cell>
        </row>
        <row r="508">
          <cell r="A508" t="str">
            <v>5702</v>
          </cell>
          <cell r="B508" t="str">
            <v>Дряново</v>
          </cell>
        </row>
        <row r="509">
          <cell r="A509" t="str">
            <v>5703</v>
          </cell>
          <cell r="B509" t="str">
            <v>Севлиево</v>
          </cell>
        </row>
        <row r="510">
          <cell r="A510" t="str">
            <v>5704</v>
          </cell>
          <cell r="B510" t="str">
            <v>Трявна</v>
          </cell>
        </row>
        <row r="511">
          <cell r="A511" t="str">
            <v>5801</v>
          </cell>
          <cell r="B511" t="str">
            <v>Балчик</v>
          </cell>
        </row>
        <row r="512">
          <cell r="A512" t="str">
            <v>5802</v>
          </cell>
          <cell r="B512" t="str">
            <v>Генерал Тошево</v>
          </cell>
        </row>
        <row r="513">
          <cell r="A513" t="str">
            <v>5803</v>
          </cell>
          <cell r="B513" t="str">
            <v>Добрич</v>
          </cell>
        </row>
        <row r="514">
          <cell r="A514" t="str">
            <v>5804</v>
          </cell>
          <cell r="B514" t="str">
            <v>Добричка</v>
          </cell>
        </row>
        <row r="515">
          <cell r="A515" t="str">
            <v>5805</v>
          </cell>
          <cell r="B515" t="str">
            <v>Каварна</v>
          </cell>
        </row>
        <row r="516">
          <cell r="A516" t="str">
            <v>5806</v>
          </cell>
          <cell r="B516" t="str">
            <v>Крушари</v>
          </cell>
        </row>
        <row r="517">
          <cell r="A517" t="str">
            <v>5807</v>
          </cell>
          <cell r="B517" t="str">
            <v>Тервел</v>
          </cell>
        </row>
        <row r="518">
          <cell r="A518" t="str">
            <v>5808</v>
          </cell>
          <cell r="B518" t="str">
            <v>Шабла</v>
          </cell>
        </row>
        <row r="519">
          <cell r="A519" t="str">
            <v>5901</v>
          </cell>
          <cell r="B519" t="str">
            <v>Ардино</v>
          </cell>
        </row>
        <row r="520">
          <cell r="A520" t="str">
            <v>5902</v>
          </cell>
          <cell r="B520" t="str">
            <v>Джебел</v>
          </cell>
        </row>
        <row r="521">
          <cell r="A521" t="str">
            <v>5903</v>
          </cell>
          <cell r="B521" t="str">
            <v>Кирково</v>
          </cell>
        </row>
        <row r="522">
          <cell r="A522" t="str">
            <v>5904</v>
          </cell>
          <cell r="B522" t="str">
            <v>Крумовград</v>
          </cell>
        </row>
        <row r="523">
          <cell r="A523" t="str">
            <v>5905</v>
          </cell>
          <cell r="B523" t="str">
            <v>Кърджали</v>
          </cell>
        </row>
        <row r="524">
          <cell r="A524" t="str">
            <v>5906</v>
          </cell>
          <cell r="B524" t="str">
            <v>Момчилград</v>
          </cell>
        </row>
        <row r="525">
          <cell r="A525" t="str">
            <v>5907</v>
          </cell>
          <cell r="B525" t="str">
            <v>Черноочене</v>
          </cell>
        </row>
        <row r="526">
          <cell r="A526" t="str">
            <v>6001</v>
          </cell>
          <cell r="B526" t="str">
            <v>Бобовдол</v>
          </cell>
        </row>
        <row r="527">
          <cell r="A527" t="str">
            <v>6002</v>
          </cell>
          <cell r="B527" t="str">
            <v>Бобошево</v>
          </cell>
        </row>
        <row r="528">
          <cell r="A528" t="str">
            <v>6003</v>
          </cell>
          <cell r="B528" t="str">
            <v>Дупница</v>
          </cell>
        </row>
        <row r="529">
          <cell r="A529" t="str">
            <v>6004</v>
          </cell>
          <cell r="B529" t="str">
            <v>Кочериново</v>
          </cell>
        </row>
        <row r="530">
          <cell r="A530" t="str">
            <v>6005</v>
          </cell>
          <cell r="B530" t="str">
            <v>Кюстендил</v>
          </cell>
        </row>
        <row r="531">
          <cell r="A531" t="str">
            <v>6006</v>
          </cell>
          <cell r="B531" t="str">
            <v>Невестино</v>
          </cell>
        </row>
        <row r="532">
          <cell r="A532" t="str">
            <v>6007</v>
          </cell>
          <cell r="B532" t="str">
            <v>Рила</v>
          </cell>
        </row>
        <row r="533">
          <cell r="A533" t="str">
            <v>6008</v>
          </cell>
          <cell r="B533" t="str">
            <v>Сапарева баня</v>
          </cell>
        </row>
        <row r="534">
          <cell r="A534" t="str">
            <v>6009</v>
          </cell>
          <cell r="B534" t="str">
            <v>Трекляно</v>
          </cell>
        </row>
        <row r="535">
          <cell r="A535" t="str">
            <v>6101</v>
          </cell>
          <cell r="B535" t="str">
            <v>Априлци</v>
          </cell>
        </row>
        <row r="536">
          <cell r="A536" t="str">
            <v>6102</v>
          </cell>
          <cell r="B536" t="str">
            <v>Летница</v>
          </cell>
        </row>
        <row r="537">
          <cell r="A537" t="str">
            <v>6103</v>
          </cell>
          <cell r="B537" t="str">
            <v>Ловеч</v>
          </cell>
        </row>
        <row r="538">
          <cell r="A538" t="str">
            <v>6104</v>
          </cell>
          <cell r="B538" t="str">
            <v>Луковит</v>
          </cell>
        </row>
        <row r="539">
          <cell r="A539" t="str">
            <v>6105</v>
          </cell>
          <cell r="B539" t="str">
            <v>Тетевен</v>
          </cell>
        </row>
        <row r="540">
          <cell r="A540" t="str">
            <v>6106</v>
          </cell>
          <cell r="B540" t="str">
            <v>Троян</v>
          </cell>
        </row>
        <row r="541">
          <cell r="A541" t="str">
            <v>6107</v>
          </cell>
          <cell r="B541" t="str">
            <v>Угърчин</v>
          </cell>
        </row>
        <row r="542">
          <cell r="A542" t="str">
            <v>6108</v>
          </cell>
          <cell r="B542" t="str">
            <v>Ябланица</v>
          </cell>
        </row>
        <row r="543">
          <cell r="A543" t="str">
            <v>6201</v>
          </cell>
          <cell r="B543" t="str">
            <v>Берковица</v>
          </cell>
        </row>
        <row r="544">
          <cell r="A544" t="str">
            <v>6202</v>
          </cell>
          <cell r="B544" t="str">
            <v>Бойчиновци</v>
          </cell>
        </row>
        <row r="545">
          <cell r="A545" t="str">
            <v>6203</v>
          </cell>
          <cell r="B545" t="str">
            <v>Брусарци</v>
          </cell>
        </row>
        <row r="546">
          <cell r="A546" t="str">
            <v>6204</v>
          </cell>
          <cell r="B546" t="str">
            <v>Вълчедръм</v>
          </cell>
        </row>
        <row r="547">
          <cell r="A547" t="str">
            <v>6205</v>
          </cell>
          <cell r="B547" t="str">
            <v>Вършец</v>
          </cell>
        </row>
        <row r="548">
          <cell r="A548" t="str">
            <v>6206</v>
          </cell>
          <cell r="B548" t="str">
            <v>Георги Дамяново</v>
          </cell>
        </row>
        <row r="549">
          <cell r="A549" t="str">
            <v>6207</v>
          </cell>
          <cell r="B549" t="str">
            <v>Лом</v>
          </cell>
        </row>
        <row r="550">
          <cell r="A550" t="str">
            <v>6208</v>
          </cell>
          <cell r="B550" t="str">
            <v>Медковец</v>
          </cell>
        </row>
        <row r="551">
          <cell r="A551" t="str">
            <v>6209</v>
          </cell>
          <cell r="B551" t="str">
            <v>Монтана</v>
          </cell>
        </row>
        <row r="552">
          <cell r="A552" t="str">
            <v>6210</v>
          </cell>
          <cell r="B552" t="str">
            <v>Чипровци</v>
          </cell>
        </row>
        <row r="553">
          <cell r="A553" t="str">
            <v>6211</v>
          </cell>
          <cell r="B553" t="str">
            <v>Якимово</v>
          </cell>
        </row>
        <row r="554">
          <cell r="A554" t="str">
            <v>6301</v>
          </cell>
          <cell r="B554" t="str">
            <v>Батак</v>
          </cell>
        </row>
        <row r="555">
          <cell r="A555" t="str">
            <v>6302</v>
          </cell>
          <cell r="B555" t="str">
            <v>Белово</v>
          </cell>
        </row>
        <row r="556">
          <cell r="A556" t="str">
            <v>6303</v>
          </cell>
          <cell r="B556" t="str">
            <v>Брацигово</v>
          </cell>
        </row>
        <row r="557">
          <cell r="A557" t="str">
            <v>6304</v>
          </cell>
          <cell r="B557" t="str">
            <v>Велинград</v>
          </cell>
        </row>
        <row r="558">
          <cell r="A558" t="str">
            <v>6305</v>
          </cell>
          <cell r="B558" t="str">
            <v>Лесичово</v>
          </cell>
        </row>
        <row r="559">
          <cell r="A559" t="str">
            <v>6306</v>
          </cell>
          <cell r="B559" t="str">
            <v>Пазарджик</v>
          </cell>
        </row>
        <row r="560">
          <cell r="A560" t="str">
            <v>6307</v>
          </cell>
          <cell r="B560" t="str">
            <v>Панагюрище</v>
          </cell>
        </row>
        <row r="561">
          <cell r="A561" t="str">
            <v>6308</v>
          </cell>
          <cell r="B561" t="str">
            <v>Пещера</v>
          </cell>
        </row>
        <row r="562">
          <cell r="A562" t="str">
            <v>6309</v>
          </cell>
          <cell r="B562" t="str">
            <v>Ракитово</v>
          </cell>
        </row>
        <row r="563">
          <cell r="A563" t="str">
            <v>6310</v>
          </cell>
          <cell r="B563" t="str">
            <v>Септември</v>
          </cell>
        </row>
        <row r="564">
          <cell r="A564" t="str">
            <v>6311</v>
          </cell>
          <cell r="B564" t="str">
            <v>Стрелча</v>
          </cell>
        </row>
        <row r="565">
          <cell r="A565" t="str">
            <v>6312</v>
          </cell>
          <cell r="B565" t="str">
            <v>Сърница</v>
          </cell>
        </row>
        <row r="566">
          <cell r="A566" t="str">
            <v>6401</v>
          </cell>
          <cell r="B566" t="str">
            <v>Брезник</v>
          </cell>
        </row>
        <row r="567">
          <cell r="A567" t="str">
            <v>6402</v>
          </cell>
          <cell r="B567" t="str">
            <v>Земен</v>
          </cell>
        </row>
        <row r="568">
          <cell r="A568" t="str">
            <v>6403</v>
          </cell>
          <cell r="B568" t="str">
            <v>Ковачевци</v>
          </cell>
        </row>
        <row r="569">
          <cell r="A569" t="str">
            <v>6404</v>
          </cell>
          <cell r="B569" t="str">
            <v>Перник</v>
          </cell>
        </row>
        <row r="570">
          <cell r="A570" t="str">
            <v>6405</v>
          </cell>
          <cell r="B570" t="str">
            <v>Радомир</v>
          </cell>
        </row>
        <row r="571">
          <cell r="A571" t="str">
            <v>6406</v>
          </cell>
          <cell r="B571" t="str">
            <v>Трън</v>
          </cell>
        </row>
        <row r="572">
          <cell r="A572" t="str">
            <v>6501</v>
          </cell>
          <cell r="B572" t="str">
            <v>Белене</v>
          </cell>
        </row>
        <row r="573">
          <cell r="A573" t="str">
            <v>6502</v>
          </cell>
          <cell r="B573" t="str">
            <v>Гулянци</v>
          </cell>
        </row>
        <row r="574">
          <cell r="A574" t="str">
            <v>6503</v>
          </cell>
          <cell r="B574" t="str">
            <v>Долна Митрополия</v>
          </cell>
        </row>
        <row r="575">
          <cell r="A575" t="str">
            <v>6504</v>
          </cell>
          <cell r="B575" t="str">
            <v>Долни Дъбник</v>
          </cell>
        </row>
        <row r="576">
          <cell r="A576" t="str">
            <v>6505</v>
          </cell>
          <cell r="B576" t="str">
            <v>Искър</v>
          </cell>
        </row>
        <row r="577">
          <cell r="A577" t="str">
            <v>6506</v>
          </cell>
          <cell r="B577" t="str">
            <v>Левски</v>
          </cell>
        </row>
        <row r="578">
          <cell r="A578" t="str">
            <v>6507</v>
          </cell>
          <cell r="B578" t="str">
            <v>Никопол</v>
          </cell>
        </row>
        <row r="579">
          <cell r="A579" t="str">
            <v>6508</v>
          </cell>
          <cell r="B579" t="str">
            <v>Плевен</v>
          </cell>
        </row>
        <row r="580">
          <cell r="A580" t="str">
            <v>6509</v>
          </cell>
          <cell r="B580" t="str">
            <v>Пордим</v>
          </cell>
        </row>
        <row r="581">
          <cell r="A581" t="str">
            <v>6510</v>
          </cell>
          <cell r="B581" t="str">
            <v>Червен бряг</v>
          </cell>
        </row>
        <row r="582">
          <cell r="A582" t="str">
            <v>6511</v>
          </cell>
          <cell r="B582" t="str">
            <v>Кнежа</v>
          </cell>
        </row>
        <row r="583">
          <cell r="A583" t="str">
            <v>6601</v>
          </cell>
          <cell r="B583" t="str">
            <v>Асеновград</v>
          </cell>
        </row>
        <row r="584">
          <cell r="A584" t="str">
            <v>6602</v>
          </cell>
          <cell r="B584" t="str">
            <v>Брезово</v>
          </cell>
        </row>
        <row r="585">
          <cell r="A585" t="str">
            <v>6603</v>
          </cell>
          <cell r="B585" t="str">
            <v>Калояново</v>
          </cell>
        </row>
        <row r="586">
          <cell r="A586" t="str">
            <v>6604</v>
          </cell>
          <cell r="B586" t="str">
            <v>Карлово</v>
          </cell>
        </row>
        <row r="587">
          <cell r="A587" t="str">
            <v>6605</v>
          </cell>
          <cell r="B587" t="str">
            <v>Кричим</v>
          </cell>
        </row>
        <row r="588">
          <cell r="A588" t="str">
            <v>6606</v>
          </cell>
          <cell r="B588" t="str">
            <v>Лъки</v>
          </cell>
        </row>
        <row r="589">
          <cell r="A589" t="str">
            <v>6607</v>
          </cell>
          <cell r="B589" t="str">
            <v>Марица</v>
          </cell>
        </row>
        <row r="590">
          <cell r="A590" t="str">
            <v>6608</v>
          </cell>
          <cell r="B590" t="str">
            <v>Перущица</v>
          </cell>
        </row>
        <row r="591">
          <cell r="A591" t="str">
            <v>6609</v>
          </cell>
          <cell r="B591" t="str">
            <v>Пловдив</v>
          </cell>
        </row>
        <row r="592">
          <cell r="A592" t="str">
            <v>6610</v>
          </cell>
          <cell r="B592" t="str">
            <v>Първомай</v>
          </cell>
        </row>
        <row r="593">
          <cell r="A593" t="str">
            <v>6611</v>
          </cell>
          <cell r="B593" t="str">
            <v>Раковски</v>
          </cell>
        </row>
        <row r="594">
          <cell r="A594" t="str">
            <v>6612</v>
          </cell>
          <cell r="B594" t="str">
            <v>Родопи</v>
          </cell>
        </row>
        <row r="595">
          <cell r="A595" t="str">
            <v>6613</v>
          </cell>
          <cell r="B595" t="str">
            <v>Садово</v>
          </cell>
        </row>
        <row r="596">
          <cell r="A596" t="str">
            <v>6614</v>
          </cell>
          <cell r="B596" t="str">
            <v>Стамболийски</v>
          </cell>
        </row>
        <row r="597">
          <cell r="A597" t="str">
            <v>6615</v>
          </cell>
          <cell r="B597" t="str">
            <v>Съединение</v>
          </cell>
        </row>
        <row r="598">
          <cell r="A598" t="str">
            <v>6616</v>
          </cell>
          <cell r="B598" t="str">
            <v>Хисаря</v>
          </cell>
        </row>
        <row r="599">
          <cell r="A599" t="str">
            <v>6617</v>
          </cell>
          <cell r="B599" t="str">
            <v>Куклен</v>
          </cell>
        </row>
        <row r="600">
          <cell r="A600" t="str">
            <v>6618</v>
          </cell>
          <cell r="B600" t="str">
            <v>Сопот</v>
          </cell>
        </row>
        <row r="601">
          <cell r="A601" t="str">
            <v>6701</v>
          </cell>
          <cell r="B601" t="str">
            <v>Завет</v>
          </cell>
        </row>
        <row r="602">
          <cell r="A602" t="str">
            <v>6702</v>
          </cell>
          <cell r="B602" t="str">
            <v>Исперих</v>
          </cell>
        </row>
        <row r="603">
          <cell r="A603" t="str">
            <v>6703</v>
          </cell>
          <cell r="B603" t="str">
            <v>Кубрат</v>
          </cell>
        </row>
        <row r="604">
          <cell r="A604" t="str">
            <v>6704</v>
          </cell>
          <cell r="B604" t="str">
            <v>Лозница</v>
          </cell>
        </row>
        <row r="605">
          <cell r="A605" t="str">
            <v>6705</v>
          </cell>
          <cell r="B605" t="str">
            <v>Разград</v>
          </cell>
        </row>
        <row r="606">
          <cell r="A606" t="str">
            <v>6706</v>
          </cell>
          <cell r="B606" t="str">
            <v>Самуил</v>
          </cell>
        </row>
        <row r="607">
          <cell r="A607" t="str">
            <v>6707</v>
          </cell>
          <cell r="B607" t="str">
            <v>Цар Калоян</v>
          </cell>
        </row>
        <row r="608">
          <cell r="A608" t="str">
            <v>6801</v>
          </cell>
          <cell r="B608" t="str">
            <v>Борово</v>
          </cell>
        </row>
        <row r="609">
          <cell r="A609" t="str">
            <v>6802</v>
          </cell>
          <cell r="B609" t="str">
            <v>Бяла</v>
          </cell>
        </row>
        <row r="610">
          <cell r="A610" t="str">
            <v>6803</v>
          </cell>
          <cell r="B610" t="str">
            <v>Ветово</v>
          </cell>
        </row>
        <row r="611">
          <cell r="A611" t="str">
            <v>6804</v>
          </cell>
          <cell r="B611" t="str">
            <v>Две могили</v>
          </cell>
        </row>
        <row r="612">
          <cell r="A612" t="str">
            <v>6805</v>
          </cell>
          <cell r="B612" t="str">
            <v>Иваново</v>
          </cell>
        </row>
        <row r="613">
          <cell r="A613" t="str">
            <v>6806</v>
          </cell>
          <cell r="B613" t="str">
            <v>Русе</v>
          </cell>
        </row>
        <row r="614">
          <cell r="A614" t="str">
            <v>6807</v>
          </cell>
          <cell r="B614" t="str">
            <v>Сливо поле</v>
          </cell>
        </row>
        <row r="615">
          <cell r="A615" t="str">
            <v>6808</v>
          </cell>
          <cell r="B615" t="str">
            <v>Ценово</v>
          </cell>
        </row>
        <row r="616">
          <cell r="A616" t="str">
            <v>6901</v>
          </cell>
          <cell r="B616" t="str">
            <v>Алфатар</v>
          </cell>
        </row>
        <row r="617">
          <cell r="A617" t="str">
            <v>6902</v>
          </cell>
          <cell r="B617" t="str">
            <v>Главиница</v>
          </cell>
        </row>
        <row r="618">
          <cell r="A618" t="str">
            <v>6903</v>
          </cell>
          <cell r="B618" t="str">
            <v>Дулово</v>
          </cell>
        </row>
        <row r="619">
          <cell r="A619" t="str">
            <v>6904</v>
          </cell>
          <cell r="B619" t="str">
            <v>Кайнарджа</v>
          </cell>
        </row>
        <row r="620">
          <cell r="A620" t="str">
            <v>6905</v>
          </cell>
          <cell r="B620" t="str">
            <v>Силистра</v>
          </cell>
        </row>
        <row r="621">
          <cell r="A621" t="str">
            <v>6906</v>
          </cell>
          <cell r="B621" t="str">
            <v>Ситово</v>
          </cell>
        </row>
        <row r="622">
          <cell r="A622" t="str">
            <v>6907</v>
          </cell>
          <cell r="B622" t="str">
            <v>Тутракан</v>
          </cell>
        </row>
        <row r="623">
          <cell r="A623" t="str">
            <v>7001</v>
          </cell>
          <cell r="B623" t="str">
            <v>Котел</v>
          </cell>
        </row>
        <row r="624">
          <cell r="A624" t="str">
            <v>7002</v>
          </cell>
          <cell r="B624" t="str">
            <v>Нова Загора</v>
          </cell>
        </row>
        <row r="625">
          <cell r="A625" t="str">
            <v>7003</v>
          </cell>
          <cell r="B625" t="str">
            <v>Сливен</v>
          </cell>
        </row>
        <row r="626">
          <cell r="A626" t="str">
            <v>7004</v>
          </cell>
          <cell r="B626" t="str">
            <v>Твърдица</v>
          </cell>
        </row>
        <row r="627">
          <cell r="A627" t="str">
            <v>7101</v>
          </cell>
          <cell r="B627" t="str">
            <v>Баните</v>
          </cell>
        </row>
        <row r="628">
          <cell r="A628" t="str">
            <v>7102</v>
          </cell>
          <cell r="B628" t="str">
            <v>Борино</v>
          </cell>
        </row>
        <row r="629">
          <cell r="A629" t="str">
            <v>7103</v>
          </cell>
          <cell r="B629" t="str">
            <v>Девин</v>
          </cell>
        </row>
        <row r="630">
          <cell r="A630" t="str">
            <v>7104</v>
          </cell>
          <cell r="B630" t="str">
            <v>Доспат</v>
          </cell>
        </row>
        <row r="631">
          <cell r="A631" t="str">
            <v>7105</v>
          </cell>
          <cell r="B631" t="str">
            <v>Златоград</v>
          </cell>
        </row>
        <row r="632">
          <cell r="A632" t="str">
            <v>7106</v>
          </cell>
          <cell r="B632" t="str">
            <v>Мадан</v>
          </cell>
        </row>
        <row r="633">
          <cell r="A633" t="str">
            <v>7107</v>
          </cell>
          <cell r="B633" t="str">
            <v>Неделино</v>
          </cell>
        </row>
        <row r="634">
          <cell r="A634" t="str">
            <v>7108</v>
          </cell>
          <cell r="B634" t="str">
            <v>Рудозем</v>
          </cell>
        </row>
        <row r="635">
          <cell r="A635" t="str">
            <v>7109</v>
          </cell>
          <cell r="B635" t="str">
            <v>Смолян</v>
          </cell>
        </row>
        <row r="636">
          <cell r="A636" t="str">
            <v>7110</v>
          </cell>
          <cell r="B636" t="str">
            <v>Чепеларе</v>
          </cell>
        </row>
        <row r="637">
          <cell r="A637" t="str">
            <v>7201</v>
          </cell>
          <cell r="B637" t="str">
            <v>Район Банкя</v>
          </cell>
        </row>
        <row r="638">
          <cell r="A638" t="str">
            <v>7202</v>
          </cell>
          <cell r="B638" t="str">
            <v>Район Витоша</v>
          </cell>
        </row>
        <row r="639">
          <cell r="A639" t="str">
            <v>7203</v>
          </cell>
          <cell r="B639" t="str">
            <v xml:space="preserve">Район Възраждане </v>
          </cell>
        </row>
        <row r="640">
          <cell r="A640" t="str">
            <v>7204</v>
          </cell>
          <cell r="B640" t="str">
            <v>Район Връбница</v>
          </cell>
        </row>
        <row r="641">
          <cell r="A641" t="str">
            <v>7205</v>
          </cell>
          <cell r="B641" t="str">
            <v>Район Илинден</v>
          </cell>
        </row>
        <row r="642">
          <cell r="A642" t="str">
            <v>7206</v>
          </cell>
          <cell r="B642" t="str">
            <v>Район Искър</v>
          </cell>
        </row>
        <row r="643">
          <cell r="A643" t="str">
            <v>7207</v>
          </cell>
          <cell r="B643" t="str">
            <v>Район Изгрев</v>
          </cell>
        </row>
        <row r="644">
          <cell r="A644" t="str">
            <v>7208</v>
          </cell>
          <cell r="B644" t="str">
            <v>Район Красна Поляна</v>
          </cell>
        </row>
        <row r="645">
          <cell r="A645" t="str">
            <v>7209</v>
          </cell>
          <cell r="B645" t="str">
            <v>Район Красно село</v>
          </cell>
        </row>
        <row r="646">
          <cell r="A646" t="str">
            <v>7210</v>
          </cell>
          <cell r="B646" t="str">
            <v>Район Кремиковци</v>
          </cell>
        </row>
        <row r="647">
          <cell r="A647" t="str">
            <v>7211</v>
          </cell>
          <cell r="B647" t="str">
            <v>Район Лозенец</v>
          </cell>
        </row>
        <row r="648">
          <cell r="A648" t="str">
            <v>7212</v>
          </cell>
          <cell r="B648" t="str">
            <v>Район Люлин</v>
          </cell>
        </row>
        <row r="649">
          <cell r="A649" t="str">
            <v>7213</v>
          </cell>
          <cell r="B649" t="str">
            <v>Район Младост</v>
          </cell>
        </row>
        <row r="650">
          <cell r="A650" t="str">
            <v>7214</v>
          </cell>
          <cell r="B650" t="str">
            <v>Район Надежда</v>
          </cell>
        </row>
        <row r="651">
          <cell r="A651" t="str">
            <v>7215</v>
          </cell>
          <cell r="B651" t="str">
            <v>Район Нови Искър</v>
          </cell>
        </row>
        <row r="652">
          <cell r="A652" t="str">
            <v>7216</v>
          </cell>
          <cell r="B652" t="str">
            <v>Район Оборище</v>
          </cell>
        </row>
        <row r="653">
          <cell r="A653" t="str">
            <v>7217</v>
          </cell>
          <cell r="B653" t="str">
            <v>Район Овча Купел</v>
          </cell>
        </row>
        <row r="654">
          <cell r="A654" t="str">
            <v>7218</v>
          </cell>
          <cell r="B654" t="str">
            <v>Район Панчарево</v>
          </cell>
        </row>
        <row r="655">
          <cell r="A655" t="str">
            <v>7219</v>
          </cell>
          <cell r="B655" t="str">
            <v>Район Подуяне</v>
          </cell>
        </row>
        <row r="656">
          <cell r="A656" t="str">
            <v>7220</v>
          </cell>
          <cell r="B656" t="str">
            <v>Район Сердика</v>
          </cell>
        </row>
        <row r="657">
          <cell r="A657" t="str">
            <v>7221</v>
          </cell>
          <cell r="B657" t="str">
            <v>Район Слатина</v>
          </cell>
        </row>
        <row r="658">
          <cell r="A658" t="str">
            <v>7222</v>
          </cell>
          <cell r="B658" t="str">
            <v>Район Средец</v>
          </cell>
        </row>
        <row r="659">
          <cell r="A659" t="str">
            <v>7223</v>
          </cell>
          <cell r="B659" t="str">
            <v>Район Студентска</v>
          </cell>
        </row>
        <row r="660">
          <cell r="A660" t="str">
            <v>7224</v>
          </cell>
          <cell r="B660" t="str">
            <v>Район Триадица</v>
          </cell>
        </row>
        <row r="661">
          <cell r="A661" t="str">
            <v>7225</v>
          </cell>
          <cell r="B661" t="str">
            <v>Столична община</v>
          </cell>
        </row>
        <row r="662">
          <cell r="A662" t="str">
            <v>7301</v>
          </cell>
          <cell r="B662" t="str">
            <v>Антон</v>
          </cell>
        </row>
        <row r="663">
          <cell r="A663" t="str">
            <v>7302</v>
          </cell>
          <cell r="B663" t="str">
            <v>Божурище</v>
          </cell>
        </row>
        <row r="664">
          <cell r="A664" t="str">
            <v>7303</v>
          </cell>
          <cell r="B664" t="str">
            <v>Ботевград</v>
          </cell>
        </row>
        <row r="665">
          <cell r="A665" t="str">
            <v>7304</v>
          </cell>
          <cell r="B665" t="str">
            <v>Годеч</v>
          </cell>
        </row>
        <row r="666">
          <cell r="A666" t="str">
            <v>7305</v>
          </cell>
          <cell r="B666" t="str">
            <v>Горна Малина</v>
          </cell>
        </row>
        <row r="667">
          <cell r="A667" t="str">
            <v>7306</v>
          </cell>
          <cell r="B667" t="str">
            <v>Долна Баня</v>
          </cell>
        </row>
        <row r="668">
          <cell r="A668" t="str">
            <v>7307</v>
          </cell>
          <cell r="B668" t="str">
            <v xml:space="preserve">Драгоман </v>
          </cell>
        </row>
        <row r="669">
          <cell r="A669" t="str">
            <v>7308</v>
          </cell>
          <cell r="B669" t="str">
            <v>Елин Пелин</v>
          </cell>
        </row>
        <row r="670">
          <cell r="A670" t="str">
            <v>7309</v>
          </cell>
          <cell r="B670" t="str">
            <v>Етрополе</v>
          </cell>
        </row>
        <row r="671">
          <cell r="A671" t="str">
            <v>7310</v>
          </cell>
          <cell r="B671" t="str">
            <v>Златица</v>
          </cell>
        </row>
        <row r="672">
          <cell r="A672" t="str">
            <v>7311</v>
          </cell>
          <cell r="B672" t="str">
            <v>Ихтиман</v>
          </cell>
        </row>
        <row r="673">
          <cell r="A673" t="str">
            <v>7312</v>
          </cell>
          <cell r="B673" t="str">
            <v>Копривщица</v>
          </cell>
        </row>
        <row r="674">
          <cell r="A674" t="str">
            <v>7313</v>
          </cell>
          <cell r="B674" t="str">
            <v>Костенец</v>
          </cell>
        </row>
        <row r="675">
          <cell r="A675" t="str">
            <v>7314</v>
          </cell>
          <cell r="B675" t="str">
            <v>Костинброд</v>
          </cell>
        </row>
        <row r="676">
          <cell r="A676" t="str">
            <v>7315</v>
          </cell>
          <cell r="B676" t="str">
            <v>Мирково</v>
          </cell>
        </row>
        <row r="677">
          <cell r="A677" t="str">
            <v>7316</v>
          </cell>
          <cell r="B677" t="str">
            <v>Пирдоп</v>
          </cell>
        </row>
        <row r="678">
          <cell r="A678" t="str">
            <v>7317</v>
          </cell>
          <cell r="B678" t="str">
            <v>Правец</v>
          </cell>
        </row>
        <row r="679">
          <cell r="A679" t="str">
            <v>7318</v>
          </cell>
          <cell r="B679" t="str">
            <v>Самоков</v>
          </cell>
        </row>
        <row r="680">
          <cell r="A680" t="str">
            <v>7319</v>
          </cell>
          <cell r="B680" t="str">
            <v>Своге</v>
          </cell>
        </row>
        <row r="681">
          <cell r="A681" t="str">
            <v>7320</v>
          </cell>
          <cell r="B681" t="str">
            <v>Сливница</v>
          </cell>
        </row>
        <row r="682">
          <cell r="A682" t="str">
            <v>7321</v>
          </cell>
          <cell r="B682" t="str">
            <v>Чавдар</v>
          </cell>
        </row>
        <row r="683">
          <cell r="A683" t="str">
            <v>7322</v>
          </cell>
          <cell r="B683" t="str">
            <v>Челопеч</v>
          </cell>
        </row>
        <row r="684">
          <cell r="A684" t="str">
            <v>7401</v>
          </cell>
          <cell r="B684" t="str">
            <v>Братя Даскалови</v>
          </cell>
        </row>
        <row r="685">
          <cell r="A685" t="str">
            <v>7402</v>
          </cell>
          <cell r="B685" t="str">
            <v>Гурково</v>
          </cell>
        </row>
        <row r="686">
          <cell r="A686" t="str">
            <v>7403</v>
          </cell>
          <cell r="B686" t="str">
            <v>Гълъбово</v>
          </cell>
        </row>
        <row r="687">
          <cell r="A687" t="str">
            <v>7404</v>
          </cell>
          <cell r="B687" t="str">
            <v>Казанлък</v>
          </cell>
        </row>
        <row r="688">
          <cell r="A688" t="str">
            <v>7405</v>
          </cell>
          <cell r="B688" t="str">
            <v>Мъглиж</v>
          </cell>
        </row>
        <row r="689">
          <cell r="A689" t="str">
            <v>7406</v>
          </cell>
          <cell r="B689" t="str">
            <v>Николаево</v>
          </cell>
        </row>
        <row r="690">
          <cell r="A690" t="str">
            <v>7407</v>
          </cell>
          <cell r="B690" t="str">
            <v>Опан</v>
          </cell>
        </row>
        <row r="691">
          <cell r="A691" t="str">
            <v>7408</v>
          </cell>
          <cell r="B691" t="str">
            <v>Павел баня</v>
          </cell>
        </row>
        <row r="692">
          <cell r="A692" t="str">
            <v>7409</v>
          </cell>
          <cell r="B692" t="str">
            <v>Раднево</v>
          </cell>
        </row>
        <row r="693">
          <cell r="A693" t="str">
            <v>7410</v>
          </cell>
          <cell r="B693" t="str">
            <v>Стара Загора</v>
          </cell>
        </row>
        <row r="694">
          <cell r="A694" t="str">
            <v>7411</v>
          </cell>
          <cell r="B694" t="str">
            <v>Чирпан</v>
          </cell>
        </row>
        <row r="695">
          <cell r="A695" t="str">
            <v>7501</v>
          </cell>
          <cell r="B695" t="str">
            <v>Антоново</v>
          </cell>
        </row>
        <row r="696">
          <cell r="A696" t="str">
            <v>7502</v>
          </cell>
          <cell r="B696" t="str">
            <v>Омуртаг</v>
          </cell>
        </row>
        <row r="697">
          <cell r="A697" t="str">
            <v>7503</v>
          </cell>
          <cell r="B697" t="str">
            <v>Опака</v>
          </cell>
        </row>
        <row r="698">
          <cell r="A698" t="str">
            <v>7504</v>
          </cell>
          <cell r="B698" t="str">
            <v>Попово</v>
          </cell>
        </row>
        <row r="699">
          <cell r="A699" t="str">
            <v>7505</v>
          </cell>
          <cell r="B699" t="str">
            <v>Търговище</v>
          </cell>
        </row>
        <row r="700">
          <cell r="A700" t="str">
            <v>7601</v>
          </cell>
          <cell r="B700" t="str">
            <v>Димитровград</v>
          </cell>
        </row>
        <row r="701">
          <cell r="A701" t="str">
            <v>7602</v>
          </cell>
          <cell r="B701" t="str">
            <v>Ивайловград</v>
          </cell>
        </row>
        <row r="702">
          <cell r="A702" t="str">
            <v>7603</v>
          </cell>
          <cell r="B702" t="str">
            <v>Любимец</v>
          </cell>
        </row>
        <row r="703">
          <cell r="A703" t="str">
            <v>7604</v>
          </cell>
          <cell r="B703" t="str">
            <v>Маджарово</v>
          </cell>
        </row>
        <row r="704">
          <cell r="A704" t="str">
            <v>7605</v>
          </cell>
          <cell r="B704" t="str">
            <v>Минерални Бани</v>
          </cell>
        </row>
        <row r="705">
          <cell r="A705" t="str">
            <v>7606</v>
          </cell>
          <cell r="B705" t="str">
            <v>Свиленград</v>
          </cell>
        </row>
        <row r="706">
          <cell r="A706" t="str">
            <v>7607</v>
          </cell>
          <cell r="B706" t="str">
            <v>Симеоновград</v>
          </cell>
        </row>
        <row r="707">
          <cell r="A707" t="str">
            <v>7608</v>
          </cell>
          <cell r="B707" t="str">
            <v>Стамболово</v>
          </cell>
        </row>
        <row r="708">
          <cell r="A708" t="str">
            <v>7609</v>
          </cell>
          <cell r="B708" t="str">
            <v>Тополовград</v>
          </cell>
        </row>
        <row r="709">
          <cell r="A709" t="str">
            <v>7610</v>
          </cell>
          <cell r="B709" t="str">
            <v>Харманли</v>
          </cell>
        </row>
        <row r="710">
          <cell r="A710" t="str">
            <v>7611</v>
          </cell>
          <cell r="B710" t="str">
            <v>Хасково</v>
          </cell>
        </row>
        <row r="711">
          <cell r="A711" t="str">
            <v>7701</v>
          </cell>
          <cell r="B711" t="str">
            <v>Велики Преслав</v>
          </cell>
        </row>
        <row r="712">
          <cell r="A712" t="str">
            <v>7702</v>
          </cell>
          <cell r="B712" t="str">
            <v>Венец</v>
          </cell>
        </row>
        <row r="713">
          <cell r="A713" t="str">
            <v>7703</v>
          </cell>
          <cell r="B713" t="str">
            <v>Върбица</v>
          </cell>
        </row>
        <row r="714">
          <cell r="A714" t="str">
            <v>7704</v>
          </cell>
          <cell r="B714" t="str">
            <v>Каолиново</v>
          </cell>
        </row>
        <row r="715">
          <cell r="A715" t="str">
            <v>7705</v>
          </cell>
          <cell r="B715" t="str">
            <v>Каспичан</v>
          </cell>
        </row>
        <row r="716">
          <cell r="A716" t="str">
            <v>7706</v>
          </cell>
          <cell r="B716" t="str">
            <v>Никола Козлево</v>
          </cell>
        </row>
        <row r="717">
          <cell r="A717" t="str">
            <v>7707</v>
          </cell>
          <cell r="B717" t="str">
            <v>Нови пазар</v>
          </cell>
        </row>
        <row r="718">
          <cell r="A718" t="str">
            <v>7708</v>
          </cell>
          <cell r="B718" t="str">
            <v>Смядово</v>
          </cell>
        </row>
        <row r="719">
          <cell r="A719" t="str">
            <v>7709</v>
          </cell>
          <cell r="B719" t="str">
            <v>Хитрино</v>
          </cell>
        </row>
        <row r="720">
          <cell r="A720" t="str">
            <v>7710</v>
          </cell>
          <cell r="B720" t="str">
            <v>Шумен</v>
          </cell>
        </row>
        <row r="721">
          <cell r="A721" t="str">
            <v>7801</v>
          </cell>
          <cell r="B721" t="str">
            <v>Болярово</v>
          </cell>
        </row>
        <row r="722">
          <cell r="A722" t="str">
            <v>7802</v>
          </cell>
          <cell r="B722" t="str">
            <v>Елхово</v>
          </cell>
        </row>
        <row r="723">
          <cell r="A723" t="str">
            <v>7803</v>
          </cell>
          <cell r="B723" t="str">
            <v>Стралджа</v>
          </cell>
        </row>
        <row r="724">
          <cell r="A724" t="str">
            <v>7804</v>
          </cell>
          <cell r="B724" t="str">
            <v>Тунджа</v>
          </cell>
        </row>
        <row r="725">
          <cell r="A725" t="str">
            <v>7805</v>
          </cell>
          <cell r="B725" t="str">
            <v>Ямбол</v>
          </cell>
        </row>
        <row r="728">
          <cell r="B728">
            <v>45322</v>
          </cell>
          <cell r="C728" t="str">
            <v>януари</v>
          </cell>
        </row>
        <row r="729">
          <cell r="B729">
            <v>45351</v>
          </cell>
          <cell r="C729" t="str">
            <v>февруари</v>
          </cell>
        </row>
        <row r="730">
          <cell r="B730">
            <v>45382</v>
          </cell>
          <cell r="C730" t="str">
            <v>март</v>
          </cell>
        </row>
        <row r="731">
          <cell r="B731">
            <v>45412</v>
          </cell>
          <cell r="C731" t="str">
            <v>април</v>
          </cell>
        </row>
        <row r="732">
          <cell r="B732">
            <v>45443</v>
          </cell>
          <cell r="C732" t="str">
            <v>май</v>
          </cell>
        </row>
        <row r="733">
          <cell r="B733">
            <v>45473</v>
          </cell>
          <cell r="C733" t="str">
            <v>юни</v>
          </cell>
        </row>
        <row r="734">
          <cell r="B734">
            <v>45504</v>
          </cell>
          <cell r="C734" t="str">
            <v>юли</v>
          </cell>
        </row>
        <row r="735">
          <cell r="B735">
            <v>45535</v>
          </cell>
          <cell r="C735" t="str">
            <v>август</v>
          </cell>
        </row>
        <row r="736">
          <cell r="B736">
            <v>45565</v>
          </cell>
          <cell r="C736" t="str">
            <v>септември</v>
          </cell>
        </row>
        <row r="737">
          <cell r="B737">
            <v>45596</v>
          </cell>
          <cell r="C737" t="str">
            <v>октомври</v>
          </cell>
        </row>
        <row r="738">
          <cell r="B738">
            <v>45626</v>
          </cell>
          <cell r="C738" t="str">
            <v>ноември</v>
          </cell>
        </row>
        <row r="739">
          <cell r="B739">
            <v>45657</v>
          </cell>
          <cell r="C739" t="str">
            <v>декември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AA209"/>
  <sheetViews>
    <sheetView showZeros="0" tabSelected="1" zoomScale="85" zoomScaleNormal="85" workbookViewId="0">
      <pane xSplit="5" ySplit="10" topLeftCell="F26" activePane="bottomRight" state="frozen"/>
      <selection pane="topRight" activeCell="D1" sqref="D1"/>
      <selection pane="bottomLeft" activeCell="A11" sqref="A11"/>
      <selection pane="bottomRight" activeCell="B11" sqref="B11"/>
    </sheetView>
  </sheetViews>
  <sheetFormatPr defaultRowHeight="15"/>
  <cols>
    <col min="1" max="1" width="3.7109375" style="1345" customWidth="1"/>
    <col min="2" max="2" width="20.140625" style="1345" customWidth="1"/>
    <col min="3" max="3" width="22.42578125" style="1345" customWidth="1"/>
    <col min="4" max="4" width="34.5703125" style="1345" customWidth="1"/>
    <col min="5" max="5" width="0.7109375" style="1345" customWidth="1"/>
    <col min="6" max="7" width="17.140625" style="1345" customWidth="1"/>
    <col min="8" max="8" width="0.7109375" style="1345" customWidth="1"/>
    <col min="9" max="9" width="16.7109375" style="1345" customWidth="1"/>
    <col min="10" max="10" width="17.140625" style="1345" customWidth="1"/>
    <col min="11" max="11" width="0.7109375" style="1345" customWidth="1"/>
    <col min="12" max="12" width="17.140625" style="1345" customWidth="1"/>
    <col min="13" max="13" width="0.7109375" style="1345" customWidth="1"/>
    <col min="14" max="14" width="17.140625" style="1345" customWidth="1"/>
    <col min="15" max="15" width="3.5703125" style="1345" customWidth="1"/>
    <col min="16" max="17" width="20" style="1346" customWidth="1"/>
    <col min="18" max="18" width="1.140625" style="1346" customWidth="1"/>
    <col min="19" max="19" width="59.5703125" style="1345" customWidth="1"/>
    <col min="20" max="21" width="12.28515625" style="1345" customWidth="1"/>
    <col min="22" max="22" width="1.140625" style="1345" customWidth="1"/>
    <col min="23" max="24" width="12.28515625" style="1345" customWidth="1"/>
    <col min="25" max="26" width="9.140625" style="1345"/>
    <col min="27" max="27" width="10.42578125" style="1345" customWidth="1"/>
    <col min="28" max="16384" width="9.140625" style="1345"/>
  </cols>
  <sheetData>
    <row r="1" spans="1:27" s="1005" customFormat="1" ht="15.75" customHeight="1">
      <c r="A1" s="993"/>
      <c r="B1" s="994" t="s">
        <v>945</v>
      </c>
      <c r="C1" s="994"/>
      <c r="D1" s="994"/>
      <c r="E1" s="995"/>
      <c r="F1" s="996" t="s">
        <v>928</v>
      </c>
      <c r="G1" s="997" t="s">
        <v>946</v>
      </c>
      <c r="H1" s="995"/>
      <c r="I1" s="998" t="s">
        <v>947</v>
      </c>
      <c r="J1" s="998"/>
      <c r="K1" s="995"/>
      <c r="L1" s="999" t="s">
        <v>948</v>
      </c>
      <c r="M1" s="995"/>
      <c r="N1" s="1000"/>
      <c r="O1" s="995"/>
      <c r="P1" s="1001" t="s">
        <v>949</v>
      </c>
      <c r="Q1" s="1002"/>
      <c r="R1" s="1003"/>
      <c r="S1" s="993"/>
      <c r="T1" s="993"/>
      <c r="U1" s="993"/>
      <c r="V1" s="993"/>
      <c r="W1" s="1004"/>
      <c r="X1" s="1004"/>
      <c r="Y1" s="1004"/>
      <c r="Z1" s="1004"/>
      <c r="AA1" s="1004"/>
    </row>
    <row r="2" spans="1:27" s="1014" customFormat="1" ht="20.25" customHeight="1">
      <c r="A2" s="993"/>
      <c r="B2" s="1757" t="str">
        <f>+OTCHET!B9</f>
        <v>ДГ ДЕТЕЛИНА</v>
      </c>
      <c r="C2" s="1758"/>
      <c r="D2" s="1759"/>
      <c r="E2" s="1006"/>
      <c r="F2" s="1007">
        <f>+OTCHET!H9</f>
        <v>0</v>
      </c>
      <c r="G2" s="1008" t="str">
        <f>+OTCHET!F12</f>
        <v>5202</v>
      </c>
      <c r="H2" s="1009"/>
      <c r="I2" s="1760">
        <f>+OTCHET!H610</f>
        <v>0</v>
      </c>
      <c r="J2" s="1761"/>
      <c r="K2" s="1000"/>
      <c r="L2" s="1762">
        <f>OTCHET!H608</f>
        <v>0</v>
      </c>
      <c r="M2" s="1763"/>
      <c r="N2" s="1764"/>
      <c r="O2" s="1010"/>
      <c r="P2" s="1011">
        <f>OTCHET!E15</f>
        <v>0</v>
      </c>
      <c r="Q2" s="1012" t="str">
        <f>OTCHET!F15</f>
        <v>БЮДЖЕТ</v>
      </c>
      <c r="R2" s="1013"/>
      <c r="S2" s="993" t="s">
        <v>950</v>
      </c>
      <c r="T2" s="1765">
        <f>+OTCHET!I9</f>
        <v>0</v>
      </c>
      <c r="U2" s="1766"/>
      <c r="V2" s="1010"/>
      <c r="W2" s="1004"/>
      <c r="X2" s="1004"/>
      <c r="Y2" s="1004"/>
      <c r="Z2" s="1004"/>
      <c r="AA2" s="1004"/>
    </row>
    <row r="3" spans="1:27" s="1014" customFormat="1" ht="4.5" customHeight="1">
      <c r="A3" s="993"/>
      <c r="B3" s="1015"/>
      <c r="C3" s="1015"/>
      <c r="D3" s="1015"/>
      <c r="E3" s="1006"/>
      <c r="F3" s="1016"/>
      <c r="G3" s="1010"/>
      <c r="H3" s="1009"/>
      <c r="I3" s="1010"/>
      <c r="J3" s="1010"/>
      <c r="K3" s="1009"/>
      <c r="L3" s="1000"/>
      <c r="M3" s="995"/>
      <c r="N3" s="1000"/>
      <c r="O3" s="1010"/>
      <c r="P3" s="1017"/>
      <c r="Q3" s="1013"/>
      <c r="R3" s="1013"/>
      <c r="S3" s="993"/>
      <c r="T3" s="993"/>
      <c r="U3" s="993"/>
      <c r="V3" s="1010"/>
      <c r="W3" s="1004"/>
      <c r="X3" s="1004"/>
      <c r="Y3" s="1004"/>
      <c r="Z3" s="1004"/>
      <c r="AA3" s="1004"/>
    </row>
    <row r="4" spans="1:27" s="1014" customFormat="1" ht="18.75" customHeight="1">
      <c r="A4" s="993"/>
      <c r="B4" s="1018" t="s">
        <v>951</v>
      </c>
      <c r="C4" s="1018"/>
      <c r="D4" s="1018"/>
      <c r="E4" s="1019"/>
      <c r="F4" s="1018"/>
      <c r="G4" s="1020"/>
      <c r="H4" s="1020"/>
      <c r="I4" s="1020"/>
      <c r="J4" s="1020" t="s">
        <v>952</v>
      </c>
      <c r="K4" s="1009"/>
      <c r="L4" s="1021">
        <f>+Q4</f>
        <v>2026</v>
      </c>
      <c r="M4" s="1022"/>
      <c r="N4" s="1022"/>
      <c r="O4" s="1010"/>
      <c r="P4" s="1023" t="s">
        <v>952</v>
      </c>
      <c r="Q4" s="1021">
        <f>+OTCHET!C3</f>
        <v>2026</v>
      </c>
      <c r="R4" s="1013"/>
      <c r="S4" s="1767" t="s">
        <v>953</v>
      </c>
      <c r="T4" s="1767"/>
      <c r="U4" s="1767"/>
      <c r="V4" s="993"/>
      <c r="W4" s="1004"/>
      <c r="X4" s="1004"/>
      <c r="Y4" s="1004"/>
      <c r="Z4" s="1004"/>
      <c r="AA4" s="1004"/>
    </row>
    <row r="5" spans="1:27" s="1014" customFormat="1" ht="2.25" customHeight="1">
      <c r="A5" s="1009"/>
      <c r="B5" s="1024"/>
      <c r="C5" s="1024"/>
      <c r="D5" s="1024"/>
      <c r="E5" s="1024"/>
      <c r="F5" s="1024"/>
      <c r="G5" s="1025"/>
      <c r="H5" s="1024"/>
      <c r="I5" s="1025"/>
      <c r="J5" s="1026"/>
      <c r="K5" s="1009"/>
      <c r="L5" s="1010"/>
      <c r="M5" s="1010"/>
      <c r="N5" s="1009"/>
      <c r="O5" s="1010"/>
      <c r="P5" s="1010"/>
      <c r="Q5" s="1027"/>
      <c r="R5" s="1013"/>
      <c r="S5" s="993"/>
      <c r="T5" s="993"/>
      <c r="U5" s="993"/>
      <c r="V5" s="993"/>
      <c r="W5" s="1004"/>
      <c r="X5" s="1004"/>
      <c r="Y5" s="1004"/>
      <c r="Z5" s="1004"/>
      <c r="AA5" s="1004"/>
    </row>
    <row r="6" spans="1:27" s="1005" customFormat="1" ht="17.25" customHeight="1">
      <c r="A6" s="993"/>
      <c r="B6" s="1018" t="s">
        <v>954</v>
      </c>
      <c r="C6" s="1018"/>
      <c r="D6" s="1018"/>
      <c r="E6" s="1019"/>
      <c r="F6" s="1028"/>
      <c r="G6" s="1028"/>
      <c r="H6" s="1019"/>
      <c r="I6" s="1028"/>
      <c r="J6" s="1029"/>
      <c r="K6" s="1006"/>
      <c r="L6" s="1030">
        <f>OTCHET!F9</f>
        <v>46203</v>
      </c>
      <c r="M6" s="1006"/>
      <c r="N6" s="1031" t="s">
        <v>2115</v>
      </c>
      <c r="O6" s="995"/>
      <c r="P6" s="1032">
        <f>OTCHET!F9</f>
        <v>46203</v>
      </c>
      <c r="Q6" s="1031" t="str">
        <f>+N6</f>
        <v>(В ЕВРО)</v>
      </c>
      <c r="R6" s="1033"/>
      <c r="S6" s="1768">
        <f>+Q4</f>
        <v>2026</v>
      </c>
      <c r="T6" s="1768"/>
      <c r="U6" s="1768"/>
      <c r="V6" s="993"/>
      <c r="W6" s="1004"/>
      <c r="X6" s="1004"/>
      <c r="Y6" s="1004"/>
      <c r="Z6" s="1004"/>
      <c r="AA6" s="1004"/>
    </row>
    <row r="7" spans="1:27" s="1005" customFormat="1" ht="4.5" customHeight="1" thickBot="1">
      <c r="A7" s="993"/>
      <c r="B7" s="1034"/>
      <c r="C7" s="1034"/>
      <c r="D7" s="1034"/>
      <c r="E7" s="1006"/>
      <c r="F7" s="1035"/>
      <c r="G7" s="1035"/>
      <c r="H7" s="1006"/>
      <c r="I7" s="1035"/>
      <c r="J7" s="1035"/>
      <c r="K7" s="1006"/>
      <c r="L7" s="1035"/>
      <c r="M7" s="1006"/>
      <c r="N7" s="1035"/>
      <c r="O7" s="1036"/>
      <c r="P7" s="1037"/>
      <c r="Q7" s="1037"/>
      <c r="R7" s="1033"/>
      <c r="S7" s="1038"/>
      <c r="T7" s="1038"/>
      <c r="U7" s="1038"/>
      <c r="V7" s="995"/>
      <c r="W7" s="1004"/>
      <c r="X7" s="1004"/>
      <c r="Y7" s="1004"/>
      <c r="Z7" s="1004"/>
    </row>
    <row r="8" spans="1:27" s="1005" customFormat="1" ht="57" customHeight="1">
      <c r="A8" s="993"/>
      <c r="B8" s="1039"/>
      <c r="C8" s="1040"/>
      <c r="D8" s="1041"/>
      <c r="E8" s="1006"/>
      <c r="F8" s="1042" t="s">
        <v>955</v>
      </c>
      <c r="G8" s="1043" t="s">
        <v>956</v>
      </c>
      <c r="H8" s="1006"/>
      <c r="I8" s="1044" t="s">
        <v>957</v>
      </c>
      <c r="J8" s="1045" t="s">
        <v>958</v>
      </c>
      <c r="K8" s="1006"/>
      <c r="L8" s="1046" t="s">
        <v>959</v>
      </c>
      <c r="M8" s="1006"/>
      <c r="N8" s="1047" t="s">
        <v>960</v>
      </c>
      <c r="O8" s="1048"/>
      <c r="P8" s="1049" t="s">
        <v>961</v>
      </c>
      <c r="Q8" s="1050" t="s">
        <v>962</v>
      </c>
      <c r="R8" s="1033"/>
      <c r="S8" s="1769" t="s">
        <v>932</v>
      </c>
      <c r="T8" s="1770"/>
      <c r="U8" s="1771"/>
      <c r="V8" s="995"/>
      <c r="W8" s="1004"/>
      <c r="X8" s="1004"/>
      <c r="Y8" s="1004"/>
      <c r="Z8" s="1004"/>
    </row>
    <row r="9" spans="1:27" s="1005" customFormat="1" ht="18" customHeight="1" thickBot="1">
      <c r="A9" s="993"/>
      <c r="B9" s="1051" t="s">
        <v>963</v>
      </c>
      <c r="C9" s="1052"/>
      <c r="D9" s="1053"/>
      <c r="E9" s="1006"/>
      <c r="F9" s="1054">
        <f>+L4</f>
        <v>2026</v>
      </c>
      <c r="G9" s="1055">
        <f>+L6</f>
        <v>46203</v>
      </c>
      <c r="H9" s="1006"/>
      <c r="I9" s="1056">
        <f>+L4</f>
        <v>2026</v>
      </c>
      <c r="J9" s="1057">
        <f>+L6</f>
        <v>46203</v>
      </c>
      <c r="K9" s="1058"/>
      <c r="L9" s="1059">
        <f>+L6</f>
        <v>46203</v>
      </c>
      <c r="M9" s="1058"/>
      <c r="N9" s="1060">
        <f>+L6</f>
        <v>46203</v>
      </c>
      <c r="O9" s="1061"/>
      <c r="P9" s="1062">
        <f>+L4</f>
        <v>2026</v>
      </c>
      <c r="Q9" s="1060">
        <f>+L6</f>
        <v>46203</v>
      </c>
      <c r="R9" s="1033"/>
      <c r="S9" s="1772" t="s">
        <v>933</v>
      </c>
      <c r="T9" s="1773"/>
      <c r="U9" s="1774"/>
      <c r="V9" s="1063"/>
      <c r="W9" s="1004"/>
      <c r="X9" s="1004"/>
      <c r="Y9" s="1004"/>
      <c r="Z9" s="1004"/>
    </row>
    <row r="10" spans="1:27" s="1005" customFormat="1" ht="15.75">
      <c r="A10" s="993"/>
      <c r="B10" s="1064" t="s">
        <v>964</v>
      </c>
      <c r="C10" s="1065"/>
      <c r="D10" s="1066"/>
      <c r="E10" s="1006"/>
      <c r="F10" s="1067" t="s">
        <v>171</v>
      </c>
      <c r="G10" s="1068" t="s">
        <v>172</v>
      </c>
      <c r="H10" s="1006"/>
      <c r="I10" s="1067" t="s">
        <v>701</v>
      </c>
      <c r="J10" s="1068" t="s">
        <v>702</v>
      </c>
      <c r="K10" s="1006"/>
      <c r="L10" s="1068" t="s">
        <v>681</v>
      </c>
      <c r="M10" s="1006"/>
      <c r="N10" s="1069" t="s">
        <v>965</v>
      </c>
      <c r="O10" s="1070"/>
      <c r="P10" s="1071" t="s">
        <v>171</v>
      </c>
      <c r="Q10" s="1072" t="s">
        <v>172</v>
      </c>
      <c r="R10" s="1033"/>
      <c r="S10" s="1073"/>
      <c r="T10" s="1074"/>
      <c r="U10" s="1075"/>
      <c r="V10" s="1063"/>
      <c r="W10" s="1004"/>
      <c r="X10" s="1004"/>
      <c r="Y10" s="1004"/>
      <c r="Z10" s="1004"/>
    </row>
    <row r="11" spans="1:27" s="1005" customFormat="1" ht="15.75">
      <c r="A11" s="1076"/>
      <c r="B11" s="1077" t="s">
        <v>966</v>
      </c>
      <c r="C11" s="1078"/>
      <c r="D11" s="1079"/>
      <c r="E11" s="1006"/>
      <c r="F11" s="1080"/>
      <c r="G11" s="1081"/>
      <c r="H11" s="1006"/>
      <c r="I11" s="1080"/>
      <c r="J11" s="1080"/>
      <c r="K11" s="1082"/>
      <c r="L11" s="1080"/>
      <c r="M11" s="1082"/>
      <c r="N11" s="1083"/>
      <c r="O11" s="1084"/>
      <c r="P11" s="1080"/>
      <c r="Q11" s="1080"/>
      <c r="R11" s="1033"/>
      <c r="S11" s="1077" t="s">
        <v>966</v>
      </c>
      <c r="T11" s="1078"/>
      <c r="U11" s="1079"/>
      <c r="V11" s="1063"/>
      <c r="W11" s="1004"/>
      <c r="X11" s="1004"/>
      <c r="Y11" s="1004"/>
      <c r="Z11" s="1004"/>
    </row>
    <row r="12" spans="1:27" s="1005" customFormat="1" ht="15.75">
      <c r="A12" s="1076"/>
      <c r="B12" s="1085" t="s">
        <v>967</v>
      </c>
      <c r="C12" s="1086"/>
      <c r="D12" s="1087"/>
      <c r="E12" s="1006"/>
      <c r="F12" s="1088"/>
      <c r="G12" s="1089"/>
      <c r="H12" s="1006"/>
      <c r="I12" s="1088"/>
      <c r="J12" s="1088"/>
      <c r="K12" s="1082"/>
      <c r="L12" s="1088"/>
      <c r="M12" s="1082"/>
      <c r="N12" s="1090"/>
      <c r="O12" s="1084"/>
      <c r="P12" s="1088"/>
      <c r="Q12" s="1088"/>
      <c r="R12" s="1033"/>
      <c r="S12" s="1085" t="s">
        <v>967</v>
      </c>
      <c r="T12" s="1086"/>
      <c r="U12" s="1087"/>
      <c r="V12" s="1063"/>
      <c r="W12" s="1004"/>
      <c r="X12" s="1004"/>
      <c r="Y12" s="1004"/>
      <c r="Z12" s="1004"/>
    </row>
    <row r="13" spans="1:27" s="1005" customFormat="1" ht="15.75">
      <c r="A13" s="1076"/>
      <c r="B13" s="1091" t="s">
        <v>968</v>
      </c>
      <c r="C13" s="1092"/>
      <c r="D13" s="1093"/>
      <c r="E13" s="1006"/>
      <c r="F13" s="1094">
        <f>+IF($P$2=0,$P13,0)</f>
        <v>0</v>
      </c>
      <c r="G13" s="1095">
        <f>+IF($P$2=0,$Q13,0)</f>
        <v>0</v>
      </c>
      <c r="H13" s="1006"/>
      <c r="I13" s="1094">
        <f>+IF(OR($P$2=98,$P$2=42,$P$2=96,$P$2=97),$P13,0)</f>
        <v>0</v>
      </c>
      <c r="J13" s="1095">
        <f>+IF(OR($P$2=98,$P$2=42,$P$2=96,$P$2=97),$Q13,0)</f>
        <v>0</v>
      </c>
      <c r="K13" s="1082"/>
      <c r="L13" s="1095">
        <f>+IF($P$2=33,$Q13,0)</f>
        <v>0</v>
      </c>
      <c r="M13" s="1082"/>
      <c r="N13" s="1096">
        <f>+ROUND(+G13+J13+L13,0)</f>
        <v>0</v>
      </c>
      <c r="O13" s="1084"/>
      <c r="P13" s="1094">
        <f>+ROUND(OTCHET!E22+OTCHET!E28+OTCHET!E33+OTCHET!E39+OTCHET!E47+OTCHET!E52+OTCHET!E58+OTCHET!E61+OTCHET!E64+OTCHET!E65+OTCHET!E72+OTCHET!E73,0)</f>
        <v>0</v>
      </c>
      <c r="Q13" s="1095">
        <f>+ROUND(OTCHET!L22+OTCHET!L28+OTCHET!L33+OTCHET!L39+OTCHET!L47+OTCHET!L52+OTCHET!L58+OTCHET!L61+OTCHET!L64+OTCHET!L65+OTCHET!L72+OTCHET!L73,0)</f>
        <v>0</v>
      </c>
      <c r="R13" s="1033"/>
      <c r="S13" s="1775" t="s">
        <v>969</v>
      </c>
      <c r="T13" s="1776"/>
      <c r="U13" s="1777"/>
      <c r="V13" s="1063"/>
      <c r="W13" s="1004"/>
      <c r="X13" s="1004"/>
      <c r="Y13" s="1004"/>
      <c r="Z13" s="1004"/>
    </row>
    <row r="14" spans="1:27" s="1005" customFormat="1" ht="15.75">
      <c r="A14" s="1076"/>
      <c r="B14" s="1097" t="s">
        <v>1957</v>
      </c>
      <c r="C14" s="1098"/>
      <c r="D14" s="1099"/>
      <c r="E14" s="1006"/>
      <c r="F14" s="1100">
        <f t="shared" ref="F14:F22" si="0">+IF($P$2=0,$P14,0)</f>
        <v>0</v>
      </c>
      <c r="G14" s="1101">
        <f t="shared" ref="G14:G22" si="1">+IF($P$2=0,$Q14,0)</f>
        <v>0</v>
      </c>
      <c r="H14" s="1006"/>
      <c r="I14" s="1100">
        <f t="shared" ref="I14:I22" si="2">+IF(OR($P$2=98,$P$2=42,$P$2=96,$P$2=97),$P14,0)</f>
        <v>0</v>
      </c>
      <c r="J14" s="1101">
        <f t="shared" ref="J14:J22" si="3">+IF(OR($P$2=98,$P$2=42,$P$2=96,$P$2=97),$Q14,0)</f>
        <v>0</v>
      </c>
      <c r="K14" s="1082"/>
      <c r="L14" s="1101">
        <f t="shared" ref="L14:L22" si="4">+IF($P$2=33,$Q14,0)</f>
        <v>0</v>
      </c>
      <c r="M14" s="1082"/>
      <c r="N14" s="1102">
        <f t="shared" ref="N14:N22" si="5">+ROUND(+G14+J14+L14,0)</f>
        <v>0</v>
      </c>
      <c r="O14" s="1084"/>
      <c r="P14" s="1100">
        <f>+ROUND(+OTCHET!E90+OTCHET!E93+OTCHET!E94+OTCHET!E113+OTCHET!E114,0)</f>
        <v>0</v>
      </c>
      <c r="Q14" s="1101">
        <f>+ROUND(+OTCHET!L90+OTCHET!L93+OTCHET!L94+OTCHET!L113+OTCHET!L114,0)</f>
        <v>0</v>
      </c>
      <c r="R14" s="1033"/>
      <c r="S14" s="1778" t="s">
        <v>1945</v>
      </c>
      <c r="T14" s="1779"/>
      <c r="U14" s="1780"/>
      <c r="V14" s="1063"/>
      <c r="W14" s="1004"/>
      <c r="X14" s="1004"/>
      <c r="Y14" s="1004"/>
      <c r="Z14" s="1004"/>
    </row>
    <row r="15" spans="1:27" s="1005" customFormat="1" ht="15.75">
      <c r="A15" s="1076"/>
      <c r="B15" s="1141" t="s">
        <v>1943</v>
      </c>
      <c r="C15" s="1580"/>
      <c r="D15" s="1581"/>
      <c r="E15" s="1006"/>
      <c r="F15" s="1142">
        <f>+IF($P$2=0,$P15,0)</f>
        <v>0</v>
      </c>
      <c r="G15" s="1143">
        <f>+IF($P$2=0,$Q15,0)</f>
        <v>0</v>
      </c>
      <c r="H15" s="1006"/>
      <c r="I15" s="1142">
        <f>+IF(OR($P$2=98,$P$2=42,$P$2=96,$P$2=97),$P15,0)</f>
        <v>0</v>
      </c>
      <c r="J15" s="1143">
        <f>+IF(OR($P$2=98,$P$2=42,$P$2=96,$P$2=97),$Q15,0)</f>
        <v>0</v>
      </c>
      <c r="K15" s="1082"/>
      <c r="L15" s="1143">
        <f>+IF($P$2=33,$Q15,0)</f>
        <v>0</v>
      </c>
      <c r="M15" s="1082"/>
      <c r="N15" s="1144">
        <f>+ROUND(+G15+J15+L15,0)</f>
        <v>0</v>
      </c>
      <c r="O15" s="1084"/>
      <c r="P15" s="1142">
        <f>+ROUND(+OTCHET!E113+OTCHET!E114,0)</f>
        <v>0</v>
      </c>
      <c r="Q15" s="1143">
        <f>+OTCHET!L113+OTCHET!L114</f>
        <v>0</v>
      </c>
      <c r="R15" s="1033"/>
      <c r="S15" s="1781" t="s">
        <v>1944</v>
      </c>
      <c r="T15" s="1782"/>
      <c r="U15" s="1783"/>
      <c r="V15" s="1063"/>
      <c r="W15" s="1004"/>
      <c r="X15" s="1004"/>
      <c r="Y15" s="1004"/>
      <c r="Z15" s="1004"/>
    </row>
    <row r="16" spans="1:27" s="1005" customFormat="1" ht="15.75">
      <c r="A16" s="1076"/>
      <c r="B16" s="1097" t="s">
        <v>970</v>
      </c>
      <c r="C16" s="1098"/>
      <c r="D16" s="1099"/>
      <c r="E16" s="1006"/>
      <c r="F16" s="1100">
        <f t="shared" si="0"/>
        <v>0</v>
      </c>
      <c r="G16" s="1101">
        <f t="shared" si="1"/>
        <v>0</v>
      </c>
      <c r="H16" s="1006"/>
      <c r="I16" s="1100">
        <f t="shared" si="2"/>
        <v>0</v>
      </c>
      <c r="J16" s="1101">
        <f t="shared" si="3"/>
        <v>0</v>
      </c>
      <c r="K16" s="1082"/>
      <c r="L16" s="1101">
        <f t="shared" si="4"/>
        <v>0</v>
      </c>
      <c r="M16" s="1082"/>
      <c r="N16" s="1102">
        <f t="shared" si="5"/>
        <v>0</v>
      </c>
      <c r="O16" s="1084"/>
      <c r="P16" s="1100">
        <f>+ROUND(+OTCHET!E108+OTCHET!E109,0)</f>
        <v>0</v>
      </c>
      <c r="Q16" s="1101">
        <f>+ROUND(+OTCHET!L108+OTCHET!L109,0)</f>
        <v>0</v>
      </c>
      <c r="R16" s="1033"/>
      <c r="S16" s="1778" t="s">
        <v>971</v>
      </c>
      <c r="T16" s="1779"/>
      <c r="U16" s="1780"/>
      <c r="V16" s="1063"/>
      <c r="W16" s="1004"/>
      <c r="X16" s="1004"/>
      <c r="Y16" s="1004"/>
      <c r="Z16" s="1004"/>
    </row>
    <row r="17" spans="1:26" s="1005" customFormat="1" ht="15.75">
      <c r="A17" s="1076"/>
      <c r="B17" s="1097" t="s">
        <v>972</v>
      </c>
      <c r="C17" s="1098"/>
      <c r="D17" s="1099"/>
      <c r="E17" s="1006"/>
      <c r="F17" s="1100">
        <f t="shared" si="0"/>
        <v>0</v>
      </c>
      <c r="G17" s="1101">
        <f t="shared" si="1"/>
        <v>0</v>
      </c>
      <c r="H17" s="1006"/>
      <c r="I17" s="1100">
        <f t="shared" si="2"/>
        <v>0</v>
      </c>
      <c r="J17" s="1101">
        <f t="shared" si="3"/>
        <v>0</v>
      </c>
      <c r="K17" s="1082"/>
      <c r="L17" s="1101">
        <f t="shared" si="4"/>
        <v>0</v>
      </c>
      <c r="M17" s="1082"/>
      <c r="N17" s="1102">
        <f t="shared" si="5"/>
        <v>0</v>
      </c>
      <c r="O17" s="1084"/>
      <c r="P17" s="1100">
        <f>+ROUND(OTCHET!E77,0)</f>
        <v>0</v>
      </c>
      <c r="Q17" s="1101">
        <f>+ROUND(OTCHET!L77,0)</f>
        <v>0</v>
      </c>
      <c r="R17" s="1033"/>
      <c r="S17" s="1778" t="s">
        <v>973</v>
      </c>
      <c r="T17" s="1779"/>
      <c r="U17" s="1780"/>
      <c r="V17" s="1063"/>
      <c r="W17" s="1004"/>
      <c r="X17" s="1004"/>
      <c r="Y17" s="1004"/>
      <c r="Z17" s="1004"/>
    </row>
    <row r="18" spans="1:26" s="1005" customFormat="1" ht="15.75">
      <c r="A18" s="1076"/>
      <c r="B18" s="1097" t="s">
        <v>974</v>
      </c>
      <c r="C18" s="1098"/>
      <c r="D18" s="1099"/>
      <c r="E18" s="1006"/>
      <c r="F18" s="1100">
        <f t="shared" si="0"/>
        <v>0</v>
      </c>
      <c r="G18" s="1101">
        <f t="shared" si="1"/>
        <v>0</v>
      </c>
      <c r="H18" s="1006"/>
      <c r="I18" s="1100">
        <f t="shared" si="2"/>
        <v>0</v>
      </c>
      <c r="J18" s="1101">
        <f t="shared" si="3"/>
        <v>0</v>
      </c>
      <c r="K18" s="1082"/>
      <c r="L18" s="1101">
        <f t="shared" si="4"/>
        <v>0</v>
      </c>
      <c r="M18" s="1082"/>
      <c r="N18" s="1102">
        <f t="shared" si="5"/>
        <v>0</v>
      </c>
      <c r="O18" s="1084"/>
      <c r="P18" s="1100">
        <f>+ROUND(OTCHET!E78+OTCHET!E79,0)</f>
        <v>0</v>
      </c>
      <c r="Q18" s="1101">
        <f>+ROUND(OTCHET!L78+OTCHET!L79,0)</f>
        <v>0</v>
      </c>
      <c r="R18" s="1033"/>
      <c r="S18" s="1778" t="s">
        <v>975</v>
      </c>
      <c r="T18" s="1779"/>
      <c r="U18" s="1780"/>
      <c r="V18" s="1063"/>
      <c r="W18" s="1004"/>
      <c r="X18" s="1004"/>
      <c r="Y18" s="1004"/>
      <c r="Z18" s="1004"/>
    </row>
    <row r="19" spans="1:26" s="1005" customFormat="1" ht="15.75">
      <c r="A19" s="1076"/>
      <c r="B19" s="1097" t="s">
        <v>976</v>
      </c>
      <c r="C19" s="1098"/>
      <c r="D19" s="1099"/>
      <c r="E19" s="1006"/>
      <c r="F19" s="1100">
        <f t="shared" si="0"/>
        <v>0</v>
      </c>
      <c r="G19" s="1101">
        <f t="shared" si="1"/>
        <v>0</v>
      </c>
      <c r="H19" s="1006"/>
      <c r="I19" s="1100">
        <f t="shared" si="2"/>
        <v>0</v>
      </c>
      <c r="J19" s="1101">
        <f t="shared" si="3"/>
        <v>0</v>
      </c>
      <c r="K19" s="1082"/>
      <c r="L19" s="1101">
        <f t="shared" si="4"/>
        <v>0</v>
      </c>
      <c r="M19" s="1082"/>
      <c r="N19" s="1102">
        <f t="shared" si="5"/>
        <v>0</v>
      </c>
      <c r="O19" s="1084"/>
      <c r="P19" s="1100">
        <f>+ROUND(OTCHET!E135++OTCHET!E136,0)</f>
        <v>0</v>
      </c>
      <c r="Q19" s="1101">
        <f>+ROUND(OTCHET!L135++OTCHET!L136,0)</f>
        <v>0</v>
      </c>
      <c r="R19" s="1033"/>
      <c r="S19" s="1778" t="s">
        <v>977</v>
      </c>
      <c r="T19" s="1779"/>
      <c r="U19" s="1780"/>
      <c r="V19" s="1063"/>
      <c r="W19" s="1004"/>
      <c r="X19" s="1004"/>
      <c r="Y19" s="1004"/>
      <c r="Z19" s="1004"/>
    </row>
    <row r="20" spans="1:26" s="1005" customFormat="1" ht="15.75">
      <c r="A20" s="1076"/>
      <c r="B20" s="1097" t="s">
        <v>978</v>
      </c>
      <c r="C20" s="1098"/>
      <c r="D20" s="1099"/>
      <c r="E20" s="1006"/>
      <c r="F20" s="1100">
        <f t="shared" si="0"/>
        <v>0</v>
      </c>
      <c r="G20" s="1101">
        <f t="shared" si="1"/>
        <v>0</v>
      </c>
      <c r="H20" s="1006"/>
      <c r="I20" s="1100">
        <f t="shared" si="2"/>
        <v>0</v>
      </c>
      <c r="J20" s="1101">
        <f t="shared" si="3"/>
        <v>0</v>
      </c>
      <c r="K20" s="1082"/>
      <c r="L20" s="1101">
        <f t="shared" si="4"/>
        <v>0</v>
      </c>
      <c r="M20" s="1082"/>
      <c r="N20" s="1102">
        <f t="shared" si="5"/>
        <v>0</v>
      </c>
      <c r="O20" s="1084"/>
      <c r="P20" s="1100">
        <f>+ROUND(+SUM(OTCHET!E81:E89),0)</f>
        <v>0</v>
      </c>
      <c r="Q20" s="1101">
        <f>+ROUND(+SUM(OTCHET!L81:L89),0)</f>
        <v>0</v>
      </c>
      <c r="R20" s="1033"/>
      <c r="S20" s="1778" t="s">
        <v>979</v>
      </c>
      <c r="T20" s="1779"/>
      <c r="U20" s="1780"/>
      <c r="V20" s="1063"/>
      <c r="W20" s="1004"/>
      <c r="X20" s="1004"/>
      <c r="Y20" s="1004"/>
      <c r="Z20" s="1004"/>
    </row>
    <row r="21" spans="1:26" s="1005" customFormat="1" ht="15.75">
      <c r="A21" s="1076"/>
      <c r="B21" s="1097" t="s">
        <v>980</v>
      </c>
      <c r="C21" s="1098"/>
      <c r="D21" s="1099"/>
      <c r="E21" s="1006"/>
      <c r="F21" s="1100">
        <f t="shared" si="0"/>
        <v>0</v>
      </c>
      <c r="G21" s="1101">
        <f t="shared" si="1"/>
        <v>0</v>
      </c>
      <c r="H21" s="1006"/>
      <c r="I21" s="1100">
        <f t="shared" si="2"/>
        <v>0</v>
      </c>
      <c r="J21" s="1101">
        <f t="shared" si="3"/>
        <v>0</v>
      </c>
      <c r="K21" s="1082"/>
      <c r="L21" s="1101">
        <f t="shared" si="4"/>
        <v>0</v>
      </c>
      <c r="M21" s="1082"/>
      <c r="N21" s="1102">
        <f t="shared" si="5"/>
        <v>0</v>
      </c>
      <c r="O21" s="1084"/>
      <c r="P21" s="1100">
        <f>+ROUND(OTCHET!E75+OTCHET!E76+OTCHET!E80,0)</f>
        <v>0</v>
      </c>
      <c r="Q21" s="1101">
        <f>+ROUND(OTCHET!L75+OTCHET!L76+OTCHET!L80,0)</f>
        <v>0</v>
      </c>
      <c r="R21" s="1033"/>
      <c r="S21" s="1778" t="s">
        <v>981</v>
      </c>
      <c r="T21" s="1779"/>
      <c r="U21" s="1780"/>
      <c r="V21" s="1063"/>
      <c r="W21" s="1004"/>
      <c r="X21" s="1004"/>
      <c r="Y21" s="1004"/>
      <c r="Z21" s="1004"/>
    </row>
    <row r="22" spans="1:26" s="1005" customFormat="1" ht="15.75">
      <c r="A22" s="1076"/>
      <c r="B22" s="1103" t="s">
        <v>982</v>
      </c>
      <c r="C22" s="1104"/>
      <c r="D22" s="1105"/>
      <c r="E22" s="1006"/>
      <c r="F22" s="1106">
        <f t="shared" si="0"/>
        <v>0</v>
      </c>
      <c r="G22" s="1107">
        <f t="shared" si="1"/>
        <v>0</v>
      </c>
      <c r="H22" s="1006"/>
      <c r="I22" s="1106">
        <f t="shared" si="2"/>
        <v>0</v>
      </c>
      <c r="J22" s="1107">
        <f t="shared" si="3"/>
        <v>0</v>
      </c>
      <c r="K22" s="1082"/>
      <c r="L22" s="1107">
        <f t="shared" si="4"/>
        <v>0</v>
      </c>
      <c r="M22" s="1082"/>
      <c r="N22" s="1108">
        <f t="shared" si="5"/>
        <v>0</v>
      </c>
      <c r="O22" s="1084"/>
      <c r="P22" s="1106">
        <f>+ROUND(OTCHET!E111+OTCHET!E112+OTCHET!E118,0)</f>
        <v>0</v>
      </c>
      <c r="Q22" s="1107">
        <f>+ROUND(OTCHET!L111+OTCHET!L112+OTCHET!L118,0)</f>
        <v>0</v>
      </c>
      <c r="R22" s="1033"/>
      <c r="S22" s="1784" t="s">
        <v>1946</v>
      </c>
      <c r="T22" s="1785"/>
      <c r="U22" s="1786"/>
      <c r="V22" s="1063"/>
      <c r="W22" s="1004"/>
      <c r="X22" s="1004"/>
      <c r="Y22" s="1004"/>
      <c r="Z22" s="1004"/>
    </row>
    <row r="23" spans="1:26" s="1005" customFormat="1" ht="15.75">
      <c r="A23" s="1076"/>
      <c r="B23" s="1109" t="s">
        <v>983</v>
      </c>
      <c r="C23" s="1110"/>
      <c r="D23" s="1111"/>
      <c r="E23" s="1006"/>
      <c r="F23" s="1112">
        <f>+ROUND(+SUM(F13,F14,F16,F17,F18,F19,F20,F21,F22),0)</f>
        <v>0</v>
      </c>
      <c r="G23" s="1112">
        <f>+ROUND(+SUM(G13,G14,G16,G17,G18,G19,G20,G21,G22),0)</f>
        <v>0</v>
      </c>
      <c r="H23" s="1006"/>
      <c r="I23" s="1112">
        <f>+ROUND(+SUM(I13,I14,I16,I17,I18,I19,I20,I21,I22),0)</f>
        <v>0</v>
      </c>
      <c r="J23" s="1112">
        <f>+ROUND(+SUM(J13,J14,J16,J17,J18,J19,J20,J21,J22),0)</f>
        <v>0</v>
      </c>
      <c r="K23" s="1082"/>
      <c r="L23" s="1112">
        <f>+ROUND(+SUM(L13,L14,L16,L17,L18,L19,L20,L21,L22),0)</f>
        <v>0</v>
      </c>
      <c r="M23" s="1082"/>
      <c r="N23" s="1112">
        <f>+ROUND(+SUM(N13,N14,N16,N17,N18,N19,N20,N21,N22),0)</f>
        <v>0</v>
      </c>
      <c r="O23" s="1084"/>
      <c r="P23" s="1112">
        <f>+ROUND(+SUM(P13,P14,P16,P17,P18,P19,P20,P21,P22),0)</f>
        <v>0</v>
      </c>
      <c r="Q23" s="1112">
        <f>+ROUND(+SUM(Q13,Q14,Q16,Q17,Q18,Q19,Q20,Q21,Q22),0)</f>
        <v>0</v>
      </c>
      <c r="R23" s="1033"/>
      <c r="S23" s="1787" t="s">
        <v>984</v>
      </c>
      <c r="T23" s="1788"/>
      <c r="U23" s="1789"/>
      <c r="V23" s="1063"/>
      <c r="W23" s="1004"/>
      <c r="X23" s="1004"/>
      <c r="Y23" s="1004"/>
      <c r="Z23" s="1004"/>
    </row>
    <row r="24" spans="1:26" s="1005" customFormat="1" ht="15.75">
      <c r="A24" s="1076"/>
      <c r="B24" s="1085" t="s">
        <v>985</v>
      </c>
      <c r="C24" s="1086"/>
      <c r="D24" s="1087"/>
      <c r="E24" s="1006"/>
      <c r="F24" s="1080"/>
      <c r="G24" s="1081"/>
      <c r="H24" s="1006"/>
      <c r="I24" s="1080"/>
      <c r="J24" s="1081"/>
      <c r="K24" s="1082"/>
      <c r="L24" s="1081"/>
      <c r="M24" s="1082"/>
      <c r="N24" s="1115"/>
      <c r="O24" s="1084"/>
      <c r="P24" s="1080"/>
      <c r="Q24" s="1081"/>
      <c r="R24" s="1033"/>
      <c r="S24" s="1085" t="s">
        <v>985</v>
      </c>
      <c r="T24" s="1086"/>
      <c r="U24" s="1087"/>
      <c r="V24" s="1063"/>
      <c r="W24" s="1004"/>
      <c r="X24" s="1004"/>
      <c r="Y24" s="1004"/>
      <c r="Z24" s="1004"/>
    </row>
    <row r="25" spans="1:26" s="1005" customFormat="1" ht="15.75">
      <c r="A25" s="1076"/>
      <c r="B25" s="1091" t="s">
        <v>986</v>
      </c>
      <c r="C25" s="1092"/>
      <c r="D25" s="1093"/>
      <c r="E25" s="1006"/>
      <c r="F25" s="1094">
        <f>+IF($P$2=0,$P25,0)</f>
        <v>0</v>
      </c>
      <c r="G25" s="1095">
        <f>+IF($P$2=0,$Q25,0)</f>
        <v>0</v>
      </c>
      <c r="H25" s="1006"/>
      <c r="I25" s="1094">
        <f>+IF(OR($P$2=98,$P$2=42,$P$2=96,$P$2=97),$P25,0)</f>
        <v>0</v>
      </c>
      <c r="J25" s="1095">
        <f>+IF(OR($P$2=98,$P$2=42,$P$2=96,$P$2=97),$Q25,0)</f>
        <v>0</v>
      </c>
      <c r="K25" s="1082"/>
      <c r="L25" s="1095">
        <f>+IF($P$2=33,$Q25,0)</f>
        <v>0</v>
      </c>
      <c r="M25" s="1082"/>
      <c r="N25" s="1096">
        <f>+ROUND(+G25+J25+L25,0)</f>
        <v>0</v>
      </c>
      <c r="O25" s="1084"/>
      <c r="P25" s="1094">
        <f>+ROUND(OTCHET!E133,0)</f>
        <v>0</v>
      </c>
      <c r="Q25" s="1095">
        <f>+ROUND(OTCHET!L133,0)</f>
        <v>0</v>
      </c>
      <c r="R25" s="1033"/>
      <c r="S25" s="1775" t="s">
        <v>987</v>
      </c>
      <c r="T25" s="1776"/>
      <c r="U25" s="1777"/>
      <c r="V25" s="1063"/>
      <c r="W25" s="1004"/>
      <c r="X25" s="1004"/>
      <c r="Y25" s="1004"/>
      <c r="Z25" s="1004"/>
    </row>
    <row r="26" spans="1:26" s="1005" customFormat="1" ht="15.75">
      <c r="A26" s="1076"/>
      <c r="B26" s="1097" t="s">
        <v>988</v>
      </c>
      <c r="C26" s="1098"/>
      <c r="D26" s="1099"/>
      <c r="E26" s="1006"/>
      <c r="F26" s="1100">
        <f>+IF($P$2=0,$P26,0)</f>
        <v>0</v>
      </c>
      <c r="G26" s="1101">
        <f>+IF($P$2=0,$Q26,0)</f>
        <v>0</v>
      </c>
      <c r="H26" s="1006"/>
      <c r="I26" s="1100">
        <f>+IF(OR($P$2=98,$P$2=42,$P$2=96,$P$2=97),$P26,0)</f>
        <v>0</v>
      </c>
      <c r="J26" s="1101">
        <f>+IF(OR($P$2=98,$P$2=42,$P$2=96,$P$2=97),$Q26,0)</f>
        <v>0</v>
      </c>
      <c r="K26" s="1082"/>
      <c r="L26" s="1101">
        <f>+IF($P$2=33,$Q26,0)</f>
        <v>0</v>
      </c>
      <c r="M26" s="1082"/>
      <c r="N26" s="1102">
        <f>+ROUND(+G26+J26+L26,0)</f>
        <v>0</v>
      </c>
      <c r="O26" s="1084"/>
      <c r="P26" s="1100">
        <f>+ROUND(+SUM(OTCHET!E124:E132)+OTCHET!E134,0)</f>
        <v>0</v>
      </c>
      <c r="Q26" s="1101">
        <f>+ROUND(+SUM(OTCHET!L124:L132)+OTCHET!L134,0)</f>
        <v>0</v>
      </c>
      <c r="R26" s="1033"/>
      <c r="S26" s="1778" t="s">
        <v>989</v>
      </c>
      <c r="T26" s="1779"/>
      <c r="U26" s="1780"/>
      <c r="V26" s="1063"/>
      <c r="W26" s="1004"/>
      <c r="X26" s="1004"/>
      <c r="Y26" s="1004"/>
      <c r="Z26" s="1004"/>
    </row>
    <row r="27" spans="1:26" s="1005" customFormat="1" ht="15.75">
      <c r="A27" s="1076"/>
      <c r="B27" s="1103" t="s">
        <v>990</v>
      </c>
      <c r="C27" s="1104"/>
      <c r="D27" s="1105"/>
      <c r="E27" s="1006"/>
      <c r="F27" s="1106">
        <f>+IF($P$2=0,$P27,0)</f>
        <v>0</v>
      </c>
      <c r="G27" s="1107">
        <f>+IF($P$2=0,$Q27,0)</f>
        <v>0</v>
      </c>
      <c r="H27" s="1006"/>
      <c r="I27" s="1106">
        <f>+IF(OR($P$2=98,$P$2=42,$P$2=96,$P$2=97),$P27,0)</f>
        <v>0</v>
      </c>
      <c r="J27" s="1107">
        <f>+IF(OR($P$2=98,$P$2=42,$P$2=96,$P$2=97),$Q27,0)</f>
        <v>0</v>
      </c>
      <c r="K27" s="1082"/>
      <c r="L27" s="1107">
        <f>+IF($P$2=33,$Q27,0)</f>
        <v>0</v>
      </c>
      <c r="M27" s="1082"/>
      <c r="N27" s="1108">
        <f>+ROUND(+G27+J27+L27,0)</f>
        <v>0</v>
      </c>
      <c r="O27" s="1084"/>
      <c r="P27" s="1106">
        <f>+ROUND(+OTCHET!E107,0)</f>
        <v>0</v>
      </c>
      <c r="Q27" s="1107">
        <f>+ROUND(+OTCHET!L107,0)</f>
        <v>0</v>
      </c>
      <c r="R27" s="1033"/>
      <c r="S27" s="1784" t="s">
        <v>991</v>
      </c>
      <c r="T27" s="1785"/>
      <c r="U27" s="1786"/>
      <c r="V27" s="1063"/>
      <c r="W27" s="1004"/>
      <c r="X27" s="1004"/>
      <c r="Y27" s="1004"/>
      <c r="Z27" s="1004"/>
    </row>
    <row r="28" spans="1:26" s="1005" customFormat="1" ht="15.75">
      <c r="A28" s="1076"/>
      <c r="B28" s="1109" t="s">
        <v>992</v>
      </c>
      <c r="C28" s="1110"/>
      <c r="D28" s="1111"/>
      <c r="E28" s="1006"/>
      <c r="F28" s="1112">
        <f>+ROUND(+SUM(F25:F27),0)</f>
        <v>0</v>
      </c>
      <c r="G28" s="1113">
        <f>+ROUND(+SUM(G25:G27),0)</f>
        <v>0</v>
      </c>
      <c r="H28" s="1006"/>
      <c r="I28" s="1112">
        <f>+ROUND(+SUM(I25:I27),0)</f>
        <v>0</v>
      </c>
      <c r="J28" s="1113">
        <f>+ROUND(+SUM(J25:J27),0)</f>
        <v>0</v>
      </c>
      <c r="K28" s="1082"/>
      <c r="L28" s="1113">
        <f>+ROUND(+SUM(L25:L27),0)</f>
        <v>0</v>
      </c>
      <c r="M28" s="1082"/>
      <c r="N28" s="1114">
        <f>+ROUND(+SUM(N25:N27),0)</f>
        <v>0</v>
      </c>
      <c r="O28" s="1084"/>
      <c r="P28" s="1112">
        <f>+ROUND(+SUM(P25:P27),0)</f>
        <v>0</v>
      </c>
      <c r="Q28" s="1113">
        <f>+ROUND(+SUM(Q25:Q27),0)</f>
        <v>0</v>
      </c>
      <c r="R28" s="1033"/>
      <c r="S28" s="1787" t="s">
        <v>993</v>
      </c>
      <c r="T28" s="1788"/>
      <c r="U28" s="1789"/>
      <c r="V28" s="1063"/>
      <c r="W28" s="1004"/>
      <c r="X28" s="1004"/>
      <c r="Y28" s="1004"/>
      <c r="Z28" s="1004"/>
    </row>
    <row r="29" spans="1:26" s="1005" customFormat="1" ht="6" customHeight="1">
      <c r="A29" s="1076"/>
      <c r="B29" s="1116"/>
      <c r="C29" s="1117"/>
      <c r="D29" s="1118"/>
      <c r="E29" s="1006"/>
      <c r="F29" s="1088"/>
      <c r="G29" s="1089"/>
      <c r="H29" s="1006"/>
      <c r="I29" s="1088"/>
      <c r="J29" s="1089"/>
      <c r="K29" s="1082"/>
      <c r="L29" s="1089"/>
      <c r="M29" s="1082"/>
      <c r="N29" s="1119"/>
      <c r="O29" s="1084"/>
      <c r="P29" s="1088"/>
      <c r="Q29" s="1089"/>
      <c r="R29" s="1033"/>
      <c r="S29" s="1120"/>
      <c r="T29" s="1121"/>
      <c r="U29" s="1122"/>
      <c r="V29" s="1063"/>
      <c r="W29" s="1004"/>
      <c r="X29" s="1004"/>
      <c r="Y29" s="1004"/>
      <c r="Z29" s="1004"/>
    </row>
    <row r="30" spans="1:26" s="1005" customFormat="1" ht="15.75" hidden="1">
      <c r="A30" s="1076"/>
      <c r="B30" s="1123" t="s">
        <v>994</v>
      </c>
      <c r="C30" s="1124"/>
      <c r="D30" s="1125"/>
      <c r="E30" s="1006"/>
      <c r="F30" s="1126"/>
      <c r="G30" s="1127"/>
      <c r="H30" s="1006"/>
      <c r="I30" s="1126"/>
      <c r="J30" s="1127"/>
      <c r="K30" s="1082"/>
      <c r="L30" s="1127"/>
      <c r="M30" s="1082"/>
      <c r="N30" s="1128"/>
      <c r="O30" s="1084"/>
      <c r="P30" s="1126"/>
      <c r="Q30" s="1127"/>
      <c r="R30" s="1033"/>
      <c r="S30" s="1129"/>
      <c r="T30" s="1130"/>
      <c r="U30" s="1131"/>
      <c r="V30" s="1063"/>
      <c r="W30" s="1004"/>
      <c r="X30" s="1004"/>
      <c r="Y30" s="1004"/>
      <c r="Z30" s="1004"/>
    </row>
    <row r="31" spans="1:26" s="1005" customFormat="1" ht="15.75" hidden="1">
      <c r="A31" s="1076"/>
      <c r="B31" s="1132" t="s">
        <v>995</v>
      </c>
      <c r="C31" s="1133"/>
      <c r="D31" s="1134"/>
      <c r="E31" s="1006"/>
      <c r="F31" s="1135"/>
      <c r="G31" s="1136"/>
      <c r="H31" s="1006"/>
      <c r="I31" s="1135"/>
      <c r="J31" s="1136"/>
      <c r="K31" s="1082"/>
      <c r="L31" s="1136"/>
      <c r="M31" s="1082"/>
      <c r="N31" s="1137"/>
      <c r="O31" s="1084"/>
      <c r="P31" s="1135"/>
      <c r="Q31" s="1136"/>
      <c r="R31" s="1033"/>
      <c r="S31" s="1138"/>
      <c r="T31" s="1139"/>
      <c r="U31" s="1140"/>
      <c r="V31" s="1063"/>
      <c r="W31" s="1004"/>
      <c r="X31" s="1004"/>
      <c r="Y31" s="1004"/>
      <c r="Z31" s="1004"/>
    </row>
    <row r="32" spans="1:26" s="1005" customFormat="1" ht="15.75" hidden="1">
      <c r="A32" s="1076"/>
      <c r="B32" s="1141" t="s">
        <v>996</v>
      </c>
      <c r="C32" s="1133"/>
      <c r="D32" s="1134"/>
      <c r="E32" s="1006"/>
      <c r="F32" s="1142"/>
      <c r="G32" s="1143"/>
      <c r="H32" s="1006"/>
      <c r="I32" s="1142"/>
      <c r="J32" s="1143"/>
      <c r="K32" s="1082"/>
      <c r="L32" s="1143"/>
      <c r="M32" s="1082"/>
      <c r="N32" s="1144"/>
      <c r="O32" s="1084"/>
      <c r="P32" s="1142"/>
      <c r="Q32" s="1143"/>
      <c r="R32" s="1033"/>
      <c r="S32" s="1145"/>
      <c r="T32" s="1146"/>
      <c r="U32" s="1147"/>
      <c r="V32" s="1063"/>
      <c r="W32" s="1004"/>
      <c r="X32" s="1004"/>
      <c r="Y32" s="1004"/>
      <c r="Z32" s="1004"/>
    </row>
    <row r="33" spans="1:26" s="1005" customFormat="1" ht="15.75" hidden="1">
      <c r="A33" s="1076"/>
      <c r="B33" s="1141" t="s">
        <v>997</v>
      </c>
      <c r="C33" s="1133"/>
      <c r="D33" s="1134"/>
      <c r="E33" s="1006"/>
      <c r="F33" s="1142"/>
      <c r="G33" s="1143"/>
      <c r="H33" s="1006"/>
      <c r="I33" s="1142"/>
      <c r="J33" s="1143"/>
      <c r="K33" s="1082"/>
      <c r="L33" s="1143"/>
      <c r="M33" s="1082"/>
      <c r="N33" s="1144"/>
      <c r="O33" s="1084"/>
      <c r="P33" s="1142"/>
      <c r="Q33" s="1143"/>
      <c r="R33" s="1033"/>
      <c r="S33" s="1145"/>
      <c r="T33" s="1146"/>
      <c r="U33" s="1147"/>
      <c r="V33" s="1063"/>
      <c r="W33" s="1004"/>
      <c r="X33" s="1004"/>
      <c r="Y33" s="1004"/>
      <c r="Z33" s="1004"/>
    </row>
    <row r="34" spans="1:26" s="1005" customFormat="1" ht="15.75" hidden="1">
      <c r="A34" s="1076"/>
      <c r="B34" s="1148" t="s">
        <v>998</v>
      </c>
      <c r="C34" s="1133"/>
      <c r="D34" s="1134"/>
      <c r="E34" s="1006"/>
      <c r="F34" s="1149"/>
      <c r="G34" s="1150"/>
      <c r="H34" s="1006"/>
      <c r="I34" s="1149"/>
      <c r="J34" s="1150"/>
      <c r="K34" s="1082"/>
      <c r="L34" s="1150"/>
      <c r="M34" s="1082"/>
      <c r="N34" s="1151"/>
      <c r="O34" s="1084"/>
      <c r="P34" s="1149"/>
      <c r="Q34" s="1150"/>
      <c r="R34" s="1033"/>
      <c r="S34" s="1152"/>
      <c r="T34" s="1153"/>
      <c r="U34" s="1154"/>
      <c r="V34" s="1063"/>
      <c r="W34" s="1004"/>
      <c r="X34" s="1004"/>
      <c r="Y34" s="1004"/>
      <c r="Z34" s="1004"/>
    </row>
    <row r="35" spans="1:26" s="1005" customFormat="1" ht="15.75">
      <c r="A35" s="1076"/>
      <c r="B35" s="1109" t="s">
        <v>999</v>
      </c>
      <c r="C35" s="1110"/>
      <c r="D35" s="1111"/>
      <c r="E35" s="1006"/>
      <c r="F35" s="1112">
        <f>+IF($P$2=0,$P35,0)</f>
        <v>0</v>
      </c>
      <c r="G35" s="1113">
        <f>+IF($P$2=0,$Q35,0)</f>
        <v>0</v>
      </c>
      <c r="H35" s="1006"/>
      <c r="I35" s="1112">
        <f>+IF(OR($P$2=98,$P$2=42,$P$2=96,$P$2=97),$P35,0)</f>
        <v>0</v>
      </c>
      <c r="J35" s="1113">
        <f>+IF(OR($P$2=98,$P$2=42,$P$2=96,$P$2=97),$Q35,0)</f>
        <v>0</v>
      </c>
      <c r="K35" s="1082"/>
      <c r="L35" s="1113">
        <f>+IF($P$2=33,$Q35,0)</f>
        <v>0</v>
      </c>
      <c r="M35" s="1082"/>
      <c r="N35" s="1114">
        <f t="shared" ref="N35:N40" si="6">+ROUND(+G35+J35+L35,0)</f>
        <v>0</v>
      </c>
      <c r="O35" s="1084"/>
      <c r="P35" s="1112">
        <f>+ROUND(+OTCHET!E119+OTCHET!E117,0)</f>
        <v>0</v>
      </c>
      <c r="Q35" s="1113">
        <f>+ROUND(+OTCHET!L119+OTCHET!L117,0)</f>
        <v>0</v>
      </c>
      <c r="R35" s="1033"/>
      <c r="S35" s="1787" t="s">
        <v>1000</v>
      </c>
      <c r="T35" s="1788"/>
      <c r="U35" s="1789"/>
      <c r="V35" s="1063"/>
      <c r="W35" s="1004"/>
      <c r="X35" s="1004"/>
      <c r="Y35" s="1004"/>
      <c r="Z35" s="1004"/>
    </row>
    <row r="36" spans="1:26" s="1005" customFormat="1" ht="15.75">
      <c r="A36" s="1076"/>
      <c r="B36" s="1155" t="s">
        <v>1001</v>
      </c>
      <c r="C36" s="1156"/>
      <c r="D36" s="1157"/>
      <c r="E36" s="1006"/>
      <c r="F36" s="1158">
        <f>+IF($P$2=0,$P36,0)</f>
        <v>0</v>
      </c>
      <c r="G36" s="1159">
        <f>+IF($P$2=0,$Q36,0)</f>
        <v>0</v>
      </c>
      <c r="H36" s="1006"/>
      <c r="I36" s="1158">
        <f>+IF(OR($P$2=98,$P$2=42,$P$2=96,$P$2=97),$P36,0)</f>
        <v>0</v>
      </c>
      <c r="J36" s="1159">
        <f>+IF(OR($P$2=98,$P$2=42,$P$2=96,$P$2=97),$Q36,0)</f>
        <v>0</v>
      </c>
      <c r="K36" s="1082"/>
      <c r="L36" s="1159">
        <f>+IF($P$2=33,$Q36,0)</f>
        <v>0</v>
      </c>
      <c r="M36" s="1082"/>
      <c r="N36" s="1160">
        <f t="shared" si="6"/>
        <v>0</v>
      </c>
      <c r="O36" s="1084"/>
      <c r="P36" s="1158">
        <f>+ROUND(OTCHET!E120,0)</f>
        <v>0</v>
      </c>
      <c r="Q36" s="1159">
        <f>+ROUND(OTCHET!L120,0)</f>
        <v>0</v>
      </c>
      <c r="R36" s="1033"/>
      <c r="S36" s="1790" t="s">
        <v>1002</v>
      </c>
      <c r="T36" s="1791"/>
      <c r="U36" s="1792"/>
      <c r="V36" s="1063"/>
      <c r="W36" s="1004"/>
      <c r="X36" s="1004"/>
      <c r="Y36" s="1004"/>
      <c r="Z36" s="1004"/>
    </row>
    <row r="37" spans="1:26" s="1005" customFormat="1" ht="15.75">
      <c r="A37" s="1076"/>
      <c r="B37" s="1161" t="s">
        <v>1003</v>
      </c>
      <c r="C37" s="1162"/>
      <c r="D37" s="1163"/>
      <c r="E37" s="1006"/>
      <c r="F37" s="1164">
        <f>+IF($P$2=0,$P37,0)</f>
        <v>0</v>
      </c>
      <c r="G37" s="1165">
        <f>+IF($P$2=0,$Q37,0)</f>
        <v>0</v>
      </c>
      <c r="H37" s="1006"/>
      <c r="I37" s="1164">
        <f>+IF(OR($P$2=98,$P$2=42,$P$2=96,$P$2=97),$P37,0)</f>
        <v>0</v>
      </c>
      <c r="J37" s="1165">
        <f>+IF(OR($P$2=98,$P$2=42,$P$2=96,$P$2=97),$Q37,0)</f>
        <v>0</v>
      </c>
      <c r="K37" s="1082"/>
      <c r="L37" s="1165">
        <f>+IF($P$2=33,$Q37,0)</f>
        <v>0</v>
      </c>
      <c r="M37" s="1082"/>
      <c r="N37" s="1166">
        <f t="shared" si="6"/>
        <v>0</v>
      </c>
      <c r="O37" s="1084"/>
      <c r="P37" s="1164">
        <f>+ROUND(OTCHET!E121,0)</f>
        <v>0</v>
      </c>
      <c r="Q37" s="1165">
        <f>+ROUND(OTCHET!L121,0)</f>
        <v>0</v>
      </c>
      <c r="R37" s="1033"/>
      <c r="S37" s="1793" t="s">
        <v>1004</v>
      </c>
      <c r="T37" s="1794"/>
      <c r="U37" s="1795"/>
      <c r="V37" s="1063"/>
      <c r="W37" s="1004"/>
      <c r="X37" s="1004"/>
      <c r="Y37" s="1004"/>
      <c r="Z37" s="1004"/>
    </row>
    <row r="38" spans="1:26" s="1005" customFormat="1" ht="15.75">
      <c r="A38" s="1076"/>
      <c r="B38" s="1167" t="s">
        <v>1005</v>
      </c>
      <c r="C38" s="1168"/>
      <c r="D38" s="1169"/>
      <c r="E38" s="1006"/>
      <c r="F38" s="1170">
        <f>+IF($P$2=0,$P38,0)</f>
        <v>0</v>
      </c>
      <c r="G38" s="1171">
        <f>+IF($P$2=0,$Q38,0)</f>
        <v>0</v>
      </c>
      <c r="H38" s="1006"/>
      <c r="I38" s="1170">
        <f>+IF(OR($P$2=98,$P$2=42,$P$2=96,$P$2=97),$P38,0)</f>
        <v>0</v>
      </c>
      <c r="J38" s="1171">
        <f>+IF(OR($P$2=98,$P$2=42,$P$2=96,$P$2=97),$Q38,0)</f>
        <v>0</v>
      </c>
      <c r="K38" s="1082"/>
      <c r="L38" s="1171">
        <f>+IF($P$2=33,$Q38,0)</f>
        <v>0</v>
      </c>
      <c r="M38" s="1082"/>
      <c r="N38" s="1172">
        <f t="shared" si="6"/>
        <v>0</v>
      </c>
      <c r="O38" s="1084"/>
      <c r="P38" s="1170">
        <f>+ROUND(OTCHET!E122,0)</f>
        <v>0</v>
      </c>
      <c r="Q38" s="1171">
        <f>+ROUND(OTCHET!L122,0)</f>
        <v>0</v>
      </c>
      <c r="R38" s="1033"/>
      <c r="S38" s="1796" t="s">
        <v>1006</v>
      </c>
      <c r="T38" s="1797"/>
      <c r="U38" s="1798"/>
      <c r="V38" s="1063"/>
      <c r="W38" s="1004"/>
      <c r="X38" s="1004"/>
      <c r="Y38" s="1004"/>
      <c r="Z38" s="1004"/>
    </row>
    <row r="39" spans="1:26" s="1005" customFormat="1" ht="6" customHeight="1">
      <c r="A39" s="1076"/>
      <c r="B39" s="1173"/>
      <c r="C39" s="1174"/>
      <c r="D39" s="1175"/>
      <c r="E39" s="1006"/>
      <c r="F39" s="1088"/>
      <c r="G39" s="1089"/>
      <c r="H39" s="1006"/>
      <c r="I39" s="1088"/>
      <c r="J39" s="1089"/>
      <c r="K39" s="1082"/>
      <c r="L39" s="1089"/>
      <c r="M39" s="1082"/>
      <c r="N39" s="1119"/>
      <c r="O39" s="1084"/>
      <c r="P39" s="1088"/>
      <c r="Q39" s="1089"/>
      <c r="R39" s="1033"/>
      <c r="S39" s="1176"/>
      <c r="T39" s="1177"/>
      <c r="U39" s="1178"/>
      <c r="V39" s="1063"/>
      <c r="W39" s="1004"/>
      <c r="X39" s="1004"/>
      <c r="Y39" s="1004"/>
      <c r="Z39" s="1004"/>
    </row>
    <row r="40" spans="1:26" s="1005" customFormat="1" ht="15.75">
      <c r="A40" s="1076"/>
      <c r="B40" s="1109" t="s">
        <v>1007</v>
      </c>
      <c r="C40" s="1110"/>
      <c r="D40" s="1111"/>
      <c r="E40" s="1006"/>
      <c r="F40" s="1112">
        <f>+IF($P$2=0,$P40,0)</f>
        <v>0</v>
      </c>
      <c r="G40" s="1113">
        <f>+IF($P$2=0,$Q40,0)</f>
        <v>0</v>
      </c>
      <c r="H40" s="1006"/>
      <c r="I40" s="1112">
        <f>+IF(OR($P$2=98,$P$2=42,$P$2=96,$P$2=97),$P40,0)</f>
        <v>0</v>
      </c>
      <c r="J40" s="1113">
        <f>+IF(OR($P$2=98,$P$2=42,$P$2=96,$P$2=97),$Q40,0)</f>
        <v>0</v>
      </c>
      <c r="K40" s="1082"/>
      <c r="L40" s="1113">
        <f>+IF($P$2=33,$Q40,0)</f>
        <v>0</v>
      </c>
      <c r="M40" s="1082"/>
      <c r="N40" s="1114">
        <f t="shared" si="6"/>
        <v>0</v>
      </c>
      <c r="O40" s="1084"/>
      <c r="P40" s="1112">
        <f>+ROUND(OTCHET!E115+OTCHET!E116,0)</f>
        <v>0</v>
      </c>
      <c r="Q40" s="1113">
        <f>+ROUND(OTCHET!L115+OTCHET!L116,0)</f>
        <v>0</v>
      </c>
      <c r="R40" s="1033"/>
      <c r="S40" s="1787" t="s">
        <v>1008</v>
      </c>
      <c r="T40" s="1788"/>
      <c r="U40" s="1789"/>
      <c r="V40" s="1063"/>
      <c r="W40" s="1004"/>
      <c r="X40" s="1004"/>
      <c r="Y40" s="1004"/>
      <c r="Z40" s="1004"/>
    </row>
    <row r="41" spans="1:26" s="1005" customFormat="1" ht="15.75">
      <c r="A41" s="1076"/>
      <c r="B41" s="1085" t="s">
        <v>1009</v>
      </c>
      <c r="C41" s="1086"/>
      <c r="D41" s="1087"/>
      <c r="E41" s="1006"/>
      <c r="F41" s="1080"/>
      <c r="G41" s="1081"/>
      <c r="H41" s="1006"/>
      <c r="I41" s="1080"/>
      <c r="J41" s="1081"/>
      <c r="K41" s="1082"/>
      <c r="L41" s="1081"/>
      <c r="M41" s="1082"/>
      <c r="N41" s="1115"/>
      <c r="O41" s="1084"/>
      <c r="P41" s="1080"/>
      <c r="Q41" s="1081"/>
      <c r="R41" s="1033"/>
      <c r="S41" s="1085" t="s">
        <v>1009</v>
      </c>
      <c r="T41" s="1086"/>
      <c r="U41" s="1087"/>
      <c r="V41" s="1063"/>
      <c r="W41" s="1004"/>
      <c r="X41" s="1004"/>
      <c r="Y41" s="1004"/>
      <c r="Z41" s="1004"/>
    </row>
    <row r="42" spans="1:26" s="1005" customFormat="1" ht="15.75">
      <c r="A42" s="1076"/>
      <c r="B42" s="1091" t="s">
        <v>1010</v>
      </c>
      <c r="C42" s="1092"/>
      <c r="D42" s="1093"/>
      <c r="E42" s="1006"/>
      <c r="F42" s="1094">
        <f>+IF($P$2=0,$P42,0)</f>
        <v>0</v>
      </c>
      <c r="G42" s="1095">
        <f>+IF($P$2=0,$Q42,0)</f>
        <v>0</v>
      </c>
      <c r="H42" s="1006"/>
      <c r="I42" s="1094">
        <f>+IF(OR($P$2=98,$P$2=42,$P$2=96,$P$2=97),$P42,0)</f>
        <v>0</v>
      </c>
      <c r="J42" s="1095">
        <f>+IF(OR($P$2=98,$P$2=42,$P$2=96,$P$2=97),$Q42,0)</f>
        <v>0</v>
      </c>
      <c r="K42" s="1082"/>
      <c r="L42" s="1095">
        <f>+IF($P$2=33,$Q42,0)</f>
        <v>0</v>
      </c>
      <c r="M42" s="1082"/>
      <c r="N42" s="1096">
        <f>+ROUND(+G42+J42+L42,0)</f>
        <v>0</v>
      </c>
      <c r="O42" s="1084"/>
      <c r="P42" s="1094">
        <f>+ROUND(OTCHET!E141+OTCHET!E142+OTCHET!E159+OTCHET!E160,0)</f>
        <v>0</v>
      </c>
      <c r="Q42" s="1095">
        <f>+ROUND(OTCHET!L141+OTCHET!L142+OTCHET!L159+OTCHET!L160,0)</f>
        <v>0</v>
      </c>
      <c r="R42" s="1033"/>
      <c r="S42" s="1775" t="s">
        <v>1011</v>
      </c>
      <c r="T42" s="1776"/>
      <c r="U42" s="1777"/>
      <c r="V42" s="1063"/>
      <c r="W42" s="1004"/>
      <c r="X42" s="1004"/>
      <c r="Y42" s="1004"/>
      <c r="Z42" s="1004"/>
    </row>
    <row r="43" spans="1:26" s="1005" customFormat="1" ht="15.75">
      <c r="A43" s="1076"/>
      <c r="B43" s="1097" t="s">
        <v>1012</v>
      </c>
      <c r="C43" s="1098"/>
      <c r="D43" s="1099"/>
      <c r="E43" s="1006"/>
      <c r="F43" s="1100">
        <f>+IF($P$2=0,$P43,0)</f>
        <v>0</v>
      </c>
      <c r="G43" s="1101">
        <f>+IF($P$2=0,$Q43,0)</f>
        <v>0</v>
      </c>
      <c r="H43" s="1006"/>
      <c r="I43" s="1100">
        <f>+IF(OR($P$2=98,$P$2=42,$P$2=96,$P$2=97),$P43,0)</f>
        <v>0</v>
      </c>
      <c r="J43" s="1101">
        <f>+IF(OR($P$2=98,$P$2=42,$P$2=96,$P$2=97),$Q43,0)</f>
        <v>0</v>
      </c>
      <c r="K43" s="1082"/>
      <c r="L43" s="1101">
        <f>+IF($P$2=33,$Q43,0)</f>
        <v>0</v>
      </c>
      <c r="M43" s="1082"/>
      <c r="N43" s="1102">
        <f>+ROUND(+G43+J43+L43,0)</f>
        <v>0</v>
      </c>
      <c r="O43" s="1084"/>
      <c r="P43" s="1100">
        <f>+ROUND(+SUM(OTCHET!E143:E148)+SUM(OTCHET!E161:E166),0)</f>
        <v>0</v>
      </c>
      <c r="Q43" s="1101">
        <f>+ROUND(+SUM(OTCHET!L143:L148)+SUM(OTCHET!L161:L166),0)</f>
        <v>0</v>
      </c>
      <c r="R43" s="1033"/>
      <c r="S43" s="1778" t="s">
        <v>1013</v>
      </c>
      <c r="T43" s="1779"/>
      <c r="U43" s="1780"/>
      <c r="V43" s="1063"/>
      <c r="W43" s="1004"/>
      <c r="X43" s="1004"/>
      <c r="Y43" s="1004"/>
      <c r="Z43" s="1004"/>
    </row>
    <row r="44" spans="1:26" s="1005" customFormat="1" ht="15.75">
      <c r="A44" s="1076"/>
      <c r="B44" s="1097" t="s">
        <v>1960</v>
      </c>
      <c r="C44" s="1098"/>
      <c r="D44" s="1099"/>
      <c r="E44" s="1006"/>
      <c r="F44" s="1100">
        <f>+IF($P$2=0,$P44,0)</f>
        <v>0</v>
      </c>
      <c r="G44" s="1101">
        <f>+IF($P$2=0,$Q44,0)</f>
        <v>0</v>
      </c>
      <c r="H44" s="1006"/>
      <c r="I44" s="1100">
        <f>+IF(OR($P$2=98,$P$2=42,$P$2=96,$P$2=97),$P44,0)</f>
        <v>0</v>
      </c>
      <c r="J44" s="1101">
        <f>+IF(OR($P$2=98,$P$2=42,$P$2=96,$P$2=97),$Q44,0)</f>
        <v>0</v>
      </c>
      <c r="K44" s="1082"/>
      <c r="L44" s="1101">
        <f>+IF($P$2=33,$Q44,0)</f>
        <v>0</v>
      </c>
      <c r="M44" s="1082"/>
      <c r="N44" s="1102">
        <f>+ROUND(+G44+J44+L44,0)</f>
        <v>0</v>
      </c>
      <c r="O44" s="1084"/>
      <c r="P44" s="1100">
        <f>+ROUND(OTCHET!E149,0)</f>
        <v>0</v>
      </c>
      <c r="Q44" s="1101">
        <f>+ROUND(OTCHET!L149,0)</f>
        <v>0</v>
      </c>
      <c r="R44" s="1033"/>
      <c r="S44" s="1778" t="s">
        <v>1014</v>
      </c>
      <c r="T44" s="1779"/>
      <c r="U44" s="1780"/>
      <c r="V44" s="1063"/>
      <c r="W44" s="1004"/>
      <c r="X44" s="1004"/>
      <c r="Y44" s="1004"/>
      <c r="Z44" s="1004"/>
    </row>
    <row r="45" spans="1:26" s="1005" customFormat="1" ht="15.75">
      <c r="A45" s="1076"/>
      <c r="B45" s="1103" t="s">
        <v>1015</v>
      </c>
      <c r="C45" s="1104"/>
      <c r="D45" s="1105"/>
      <c r="E45" s="1006"/>
      <c r="F45" s="1106">
        <f>+IF($P$2=0,$P45,0)</f>
        <v>0</v>
      </c>
      <c r="G45" s="1107">
        <f>+IF($P$2=0,$Q45,0)</f>
        <v>0</v>
      </c>
      <c r="H45" s="1006"/>
      <c r="I45" s="1106">
        <f>+IF(OR($P$2=98,$P$2=42,$P$2=96,$P$2=97),$P45,0)</f>
        <v>0</v>
      </c>
      <c r="J45" s="1107">
        <f>+IF(OR($P$2=98,$P$2=42,$P$2=96,$P$2=97),$Q45,0)</f>
        <v>0</v>
      </c>
      <c r="K45" s="1082"/>
      <c r="L45" s="1107">
        <f>+IF($P$2=33,$Q45,0)</f>
        <v>0</v>
      </c>
      <c r="M45" s="1082"/>
      <c r="N45" s="1108">
        <f>+ROUND(+G45+J45+L45,0)</f>
        <v>0</v>
      </c>
      <c r="O45" s="1084"/>
      <c r="P45" s="1106">
        <f>+ROUND(OTCHET!E137,0)</f>
        <v>0</v>
      </c>
      <c r="Q45" s="1107">
        <f>+ROUND(OTCHET!L137,0)</f>
        <v>0</v>
      </c>
      <c r="R45" s="1033"/>
      <c r="S45" s="1784" t="s">
        <v>1016</v>
      </c>
      <c r="T45" s="1785"/>
      <c r="U45" s="1786"/>
      <c r="V45" s="1063"/>
      <c r="W45" s="1004"/>
      <c r="X45" s="1004"/>
      <c r="Y45" s="1004"/>
      <c r="Z45" s="1004"/>
    </row>
    <row r="46" spans="1:26" s="1005" customFormat="1" ht="15.75">
      <c r="A46" s="1076"/>
      <c r="B46" s="1109" t="s">
        <v>1017</v>
      </c>
      <c r="C46" s="1110"/>
      <c r="D46" s="1111"/>
      <c r="E46" s="1006"/>
      <c r="F46" s="1112">
        <f>+ROUND(+SUM(F42:F45),0)</f>
        <v>0</v>
      </c>
      <c r="G46" s="1113">
        <f>+ROUND(+SUM(G42:G45),0)</f>
        <v>0</v>
      </c>
      <c r="H46" s="1006"/>
      <c r="I46" s="1112">
        <f>+ROUND(+SUM(I42:I45),0)</f>
        <v>0</v>
      </c>
      <c r="J46" s="1113">
        <f>+ROUND(+SUM(J42:J45),0)</f>
        <v>0</v>
      </c>
      <c r="K46" s="1082"/>
      <c r="L46" s="1113">
        <f>+ROUND(+SUM(L42:L45),0)</f>
        <v>0</v>
      </c>
      <c r="M46" s="1082"/>
      <c r="N46" s="1114">
        <f>+ROUND(+SUM(N42:N45),0)</f>
        <v>0</v>
      </c>
      <c r="O46" s="1084"/>
      <c r="P46" s="1112">
        <f>+ROUND(+SUM(P42:P45),0)</f>
        <v>0</v>
      </c>
      <c r="Q46" s="1113">
        <f>+ROUND(+SUM(Q42:Q45),0)</f>
        <v>0</v>
      </c>
      <c r="R46" s="1033"/>
      <c r="S46" s="1787" t="s">
        <v>1018</v>
      </c>
      <c r="T46" s="1788"/>
      <c r="U46" s="1789"/>
      <c r="V46" s="1063"/>
      <c r="W46" s="1004"/>
      <c r="X46" s="1004"/>
      <c r="Y46" s="1004"/>
      <c r="Z46" s="1004"/>
    </row>
    <row r="47" spans="1:26" s="1005" customFormat="1" ht="6" customHeight="1">
      <c r="A47" s="1076"/>
      <c r="B47" s="1179"/>
      <c r="C47" s="1117"/>
      <c r="D47" s="1118"/>
      <c r="E47" s="1006"/>
      <c r="F47" s="1094"/>
      <c r="G47" s="1095"/>
      <c r="H47" s="1006"/>
      <c r="I47" s="1094"/>
      <c r="J47" s="1095"/>
      <c r="K47" s="1082"/>
      <c r="L47" s="1095"/>
      <c r="M47" s="1082"/>
      <c r="N47" s="1096"/>
      <c r="O47" s="1084"/>
      <c r="P47" s="1094"/>
      <c r="Q47" s="1095"/>
      <c r="R47" s="1033"/>
      <c r="S47" s="1180"/>
      <c r="T47" s="1181"/>
      <c r="U47" s="1182"/>
      <c r="V47" s="1063"/>
      <c r="W47" s="1004"/>
      <c r="X47" s="1004"/>
      <c r="Y47" s="1004"/>
      <c r="Z47" s="1004"/>
    </row>
    <row r="48" spans="1:26" s="1005" customFormat="1" ht="16.5" thickBot="1">
      <c r="A48" s="1076"/>
      <c r="B48" s="1183" t="s">
        <v>1019</v>
      </c>
      <c r="C48" s="1184"/>
      <c r="D48" s="1185"/>
      <c r="E48" s="1006"/>
      <c r="F48" s="1186">
        <f>+ROUND(F23+F28+F35+F40+F46,0)</f>
        <v>0</v>
      </c>
      <c r="G48" s="1187">
        <f>+ROUND(G23+G28+G35+G40+G46,0)</f>
        <v>0</v>
      </c>
      <c r="H48" s="1006"/>
      <c r="I48" s="1186">
        <f>+ROUND(I23+I28+I35+I40+I46,0)</f>
        <v>0</v>
      </c>
      <c r="J48" s="1187">
        <f>+ROUND(J23+J28+J35+J40+J46,0)</f>
        <v>0</v>
      </c>
      <c r="K48" s="1082"/>
      <c r="L48" s="1187">
        <f>+ROUND(L23+L28+L35+L40+L46,0)</f>
        <v>0</v>
      </c>
      <c r="M48" s="1082"/>
      <c r="N48" s="1188">
        <f>+ROUND(N23+N28+N35+N40+N46,0)</f>
        <v>0</v>
      </c>
      <c r="O48" s="1189"/>
      <c r="P48" s="1186">
        <f>+ROUND(P23+P28+P35+P40+P46,0)</f>
        <v>0</v>
      </c>
      <c r="Q48" s="1187">
        <f>+ROUND(Q23+Q28+Q35+Q40+Q46,0)</f>
        <v>0</v>
      </c>
      <c r="R48" s="1033"/>
      <c r="S48" s="1799" t="s">
        <v>1020</v>
      </c>
      <c r="T48" s="1800"/>
      <c r="U48" s="1801"/>
      <c r="V48" s="1063"/>
      <c r="W48" s="1004"/>
      <c r="X48" s="1004"/>
      <c r="Y48" s="1004"/>
      <c r="Z48" s="1004"/>
    </row>
    <row r="49" spans="1:26" s="1005" customFormat="1" ht="15.75">
      <c r="A49" s="1076"/>
      <c r="B49" s="1077" t="s">
        <v>1021</v>
      </c>
      <c r="C49" s="1078"/>
      <c r="D49" s="1079"/>
      <c r="E49" s="1006"/>
      <c r="F49" s="1088"/>
      <c r="G49" s="1089"/>
      <c r="H49" s="1006"/>
      <c r="I49" s="1088"/>
      <c r="J49" s="1089"/>
      <c r="K49" s="1082"/>
      <c r="L49" s="1089"/>
      <c r="M49" s="1082"/>
      <c r="N49" s="1119"/>
      <c r="O49" s="1084"/>
      <c r="P49" s="1088"/>
      <c r="Q49" s="1089"/>
      <c r="R49" s="1033"/>
      <c r="S49" s="1077" t="s">
        <v>1021</v>
      </c>
      <c r="T49" s="1078"/>
      <c r="U49" s="1079"/>
      <c r="V49" s="1063"/>
      <c r="W49" s="1004"/>
      <c r="X49" s="1004"/>
      <c r="Y49" s="1004"/>
      <c r="Z49" s="1004"/>
    </row>
    <row r="50" spans="1:26" s="1005" customFormat="1" ht="15.75">
      <c r="A50" s="1076"/>
      <c r="B50" s="1085" t="s">
        <v>1022</v>
      </c>
      <c r="C50" s="1086"/>
      <c r="D50" s="1087"/>
      <c r="E50" s="1190"/>
      <c r="F50" s="1088"/>
      <c r="G50" s="1089"/>
      <c r="H50" s="1006"/>
      <c r="I50" s="1088"/>
      <c r="J50" s="1089"/>
      <c r="K50" s="1082"/>
      <c r="L50" s="1089"/>
      <c r="M50" s="1082"/>
      <c r="N50" s="1119"/>
      <c r="O50" s="1084"/>
      <c r="P50" s="1088"/>
      <c r="Q50" s="1089"/>
      <c r="R50" s="1033"/>
      <c r="S50" s="1085" t="s">
        <v>1022</v>
      </c>
      <c r="T50" s="1086"/>
      <c r="U50" s="1087"/>
      <c r="V50" s="1063"/>
      <c r="W50" s="1004"/>
      <c r="X50" s="1004"/>
      <c r="Y50" s="1004"/>
      <c r="Z50" s="1004"/>
    </row>
    <row r="51" spans="1:26" s="1005" customFormat="1" ht="15.75">
      <c r="A51" s="1076"/>
      <c r="B51" s="1091" t="s">
        <v>1023</v>
      </c>
      <c r="C51" s="1092"/>
      <c r="D51" s="1093"/>
      <c r="E51" s="1190"/>
      <c r="F51" s="1088">
        <f>+IF($P$2=0,$P51,0)</f>
        <v>0</v>
      </c>
      <c r="G51" s="1089">
        <f>+IF($P$2=0,$Q51,0)</f>
        <v>51774</v>
      </c>
      <c r="H51" s="1006"/>
      <c r="I51" s="1088">
        <f>+IF(OR($P$2=98,$P$2=42,$P$2=96,$P$2=97),$P51,0)</f>
        <v>0</v>
      </c>
      <c r="J51" s="1089">
        <f>+IF(OR($P$2=98,$P$2=42,$P$2=96,$P$2=97),$Q51,0)</f>
        <v>0</v>
      </c>
      <c r="K51" s="1082"/>
      <c r="L51" s="1089">
        <f>+IF($P$2=33,$Q51,0)</f>
        <v>0</v>
      </c>
      <c r="M51" s="1082"/>
      <c r="N51" s="1119">
        <f>+ROUND(+G51+J51+L51,0)</f>
        <v>51774</v>
      </c>
      <c r="O51" s="1084"/>
      <c r="P51" s="1088">
        <f>+ROUND(OTCHET!E205-SUM(OTCHET!E217:E219)+OTCHET!E274+IF(+OR(OTCHET!$F$12=5500,OTCHET!$F$12=5600),0,+OTCHET!E300),0)</f>
        <v>0</v>
      </c>
      <c r="Q51" s="1089">
        <f>+ROUND(OTCHET!L205-SUM(OTCHET!L217:L219)+OTCHET!L274+IF(+OR(OTCHET!$F$12=5500,OTCHET!$F$12=5600),0,+OTCHET!L300),0)</f>
        <v>51774</v>
      </c>
      <c r="R51" s="1033"/>
      <c r="S51" s="1775" t="s">
        <v>1024</v>
      </c>
      <c r="T51" s="1776"/>
      <c r="U51" s="1777"/>
      <c r="V51" s="1063"/>
      <c r="W51" s="1004"/>
      <c r="X51" s="1004"/>
      <c r="Y51" s="1004"/>
      <c r="Z51" s="1004"/>
    </row>
    <row r="52" spans="1:26" s="1005" customFormat="1" ht="15.75">
      <c r="A52" s="1076"/>
      <c r="B52" s="1097" t="s">
        <v>1025</v>
      </c>
      <c r="C52" s="1098"/>
      <c r="D52" s="1099"/>
      <c r="E52" s="1006"/>
      <c r="F52" s="1106">
        <f>+IF($P$2=0,$P52,0)</f>
        <v>0</v>
      </c>
      <c r="G52" s="1107">
        <f>+IF($P$2=0,$Q52,0)</f>
        <v>830</v>
      </c>
      <c r="H52" s="1006"/>
      <c r="I52" s="1106">
        <f>+IF(OR($P$2=98,$P$2=42,$P$2=96,$P$2=97),$P52,0)</f>
        <v>0</v>
      </c>
      <c r="J52" s="1107">
        <f>+IF(OR($P$2=98,$P$2=42,$P$2=96,$P$2=97),$Q52,0)</f>
        <v>0</v>
      </c>
      <c r="K52" s="1082"/>
      <c r="L52" s="1107">
        <f>+IF($P$2=33,$Q52,0)</f>
        <v>0</v>
      </c>
      <c r="M52" s="1082"/>
      <c r="N52" s="1108">
        <f>+ROUND(+G52+J52+L52,0)</f>
        <v>830</v>
      </c>
      <c r="O52" s="1084"/>
      <c r="P52" s="1106">
        <f>+ROUND(+SUM(OTCHET!E217:E219),0)</f>
        <v>0</v>
      </c>
      <c r="Q52" s="1107">
        <f>+ROUND(+SUM(OTCHET!L217:L219),0)</f>
        <v>830</v>
      </c>
      <c r="R52" s="1033"/>
      <c r="S52" s="1778" t="s">
        <v>1026</v>
      </c>
      <c r="T52" s="1779"/>
      <c r="U52" s="1780"/>
      <c r="V52" s="1063"/>
      <c r="W52" s="1004"/>
      <c r="X52" s="1004"/>
      <c r="Y52" s="1004"/>
      <c r="Z52" s="1004"/>
    </row>
    <row r="53" spans="1:26" s="1005" customFormat="1" ht="15.75">
      <c r="A53" s="1076"/>
      <c r="B53" s="1097" t="s">
        <v>1027</v>
      </c>
      <c r="C53" s="1098"/>
      <c r="D53" s="1099"/>
      <c r="E53" s="1006"/>
      <c r="F53" s="1106">
        <f>+IF($P$2=0,$P53,0)</f>
        <v>0</v>
      </c>
      <c r="G53" s="1107">
        <f>+IF($P$2=0,$Q53,0)</f>
        <v>637</v>
      </c>
      <c r="H53" s="1006"/>
      <c r="I53" s="1106">
        <f>+IF(OR($P$2=98,$P$2=42,$P$2=96,$P$2=97),$P53,0)</f>
        <v>0</v>
      </c>
      <c r="J53" s="1107">
        <f>+IF(OR($P$2=98,$P$2=42,$P$2=96,$P$2=97),$Q53,0)</f>
        <v>0</v>
      </c>
      <c r="K53" s="1082"/>
      <c r="L53" s="1107">
        <f>+IF($P$2=33,$Q53,0)</f>
        <v>0</v>
      </c>
      <c r="M53" s="1082"/>
      <c r="N53" s="1108">
        <f>+ROUND(+G53+J53+L53,0)</f>
        <v>637</v>
      </c>
      <c r="O53" s="1084"/>
      <c r="P53" s="1106">
        <f>+ROUND(OTCHET!E223,0)</f>
        <v>0</v>
      </c>
      <c r="Q53" s="1107">
        <f>+ROUND(OTCHET!L223,0)</f>
        <v>637</v>
      </c>
      <c r="R53" s="1033"/>
      <c r="S53" s="1778" t="s">
        <v>1028</v>
      </c>
      <c r="T53" s="1779"/>
      <c r="U53" s="1780"/>
      <c r="V53" s="1063"/>
      <c r="W53" s="1004"/>
      <c r="X53" s="1004"/>
      <c r="Y53" s="1004"/>
      <c r="Z53" s="1004"/>
    </row>
    <row r="54" spans="1:26" s="1005" customFormat="1" ht="15.75">
      <c r="A54" s="1076"/>
      <c r="B54" s="1097" t="s">
        <v>1029</v>
      </c>
      <c r="C54" s="1098"/>
      <c r="D54" s="1099"/>
      <c r="E54" s="1006"/>
      <c r="F54" s="1106">
        <f>+IF($P$2=0,$P54,0)</f>
        <v>0</v>
      </c>
      <c r="G54" s="1107">
        <f>+IF($P$2=0,$Q54,0)</f>
        <v>213242</v>
      </c>
      <c r="H54" s="1006"/>
      <c r="I54" s="1106">
        <f>+IF(OR($P$2=98,$P$2=42,$P$2=96,$P$2=97),$P54,0)</f>
        <v>0</v>
      </c>
      <c r="J54" s="1107">
        <f>+IF(OR($P$2=98,$P$2=42,$P$2=96,$P$2=97),$Q54,0)</f>
        <v>0</v>
      </c>
      <c r="K54" s="1082"/>
      <c r="L54" s="1107">
        <f>+IF($P$2=33,$Q54,0)</f>
        <v>0</v>
      </c>
      <c r="M54" s="1082"/>
      <c r="N54" s="1108">
        <f>+ROUND(+G54+J54+L54,0)</f>
        <v>213242</v>
      </c>
      <c r="O54" s="1084"/>
      <c r="P54" s="1106">
        <f>+ROUND(OTCHET!E187+OTCHET!E190,0)</f>
        <v>0</v>
      </c>
      <c r="Q54" s="1107">
        <f>+ROUND(OTCHET!L187+OTCHET!L190,0)</f>
        <v>213242</v>
      </c>
      <c r="R54" s="1033"/>
      <c r="S54" s="1778" t="s">
        <v>1030</v>
      </c>
      <c r="T54" s="1779"/>
      <c r="U54" s="1780"/>
      <c r="V54" s="1063"/>
      <c r="W54" s="1004"/>
      <c r="X54" s="1004"/>
      <c r="Y54" s="1004"/>
      <c r="Z54" s="1004"/>
    </row>
    <row r="55" spans="1:26" s="1005" customFormat="1" ht="15.75">
      <c r="A55" s="1076"/>
      <c r="B55" s="1103" t="s">
        <v>1031</v>
      </c>
      <c r="C55" s="1104"/>
      <c r="D55" s="1105"/>
      <c r="E55" s="1006"/>
      <c r="F55" s="1106">
        <f>+IF($P$2=0,$P55,0)</f>
        <v>0</v>
      </c>
      <c r="G55" s="1107">
        <f>+IF($P$2=0,$Q55,0)</f>
        <v>45064</v>
      </c>
      <c r="H55" s="1006"/>
      <c r="I55" s="1106">
        <f>+IF(OR($P$2=98,$P$2=42,$P$2=96,$P$2=97),$P55,0)</f>
        <v>0</v>
      </c>
      <c r="J55" s="1107">
        <f>+IF(OR($P$2=98,$P$2=42,$P$2=96,$P$2=97),$Q55,0)</f>
        <v>0</v>
      </c>
      <c r="K55" s="1082"/>
      <c r="L55" s="1107">
        <f>+IF($P$2=33,$Q55,0)</f>
        <v>0</v>
      </c>
      <c r="M55" s="1082"/>
      <c r="N55" s="1108">
        <f>+ROUND(+G55+J55+L55,0)</f>
        <v>45064</v>
      </c>
      <c r="O55" s="1084"/>
      <c r="P55" s="1106">
        <f>+ROUND(OTCHET!E196+OTCHET!E204,0)</f>
        <v>0</v>
      </c>
      <c r="Q55" s="1107">
        <f>+ROUND(OTCHET!L196+OTCHET!L204,0)</f>
        <v>45064</v>
      </c>
      <c r="R55" s="1033"/>
      <c r="S55" s="1784" t="s">
        <v>1032</v>
      </c>
      <c r="T55" s="1785"/>
      <c r="U55" s="1786"/>
      <c r="V55" s="1063"/>
      <c r="W55" s="1004"/>
      <c r="X55" s="1004"/>
      <c r="Y55" s="1004"/>
      <c r="Z55" s="1004"/>
    </row>
    <row r="56" spans="1:26" s="1005" customFormat="1" ht="15.75">
      <c r="A56" s="1076"/>
      <c r="B56" s="1191" t="s">
        <v>1033</v>
      </c>
      <c r="C56" s="1192"/>
      <c r="D56" s="1193"/>
      <c r="E56" s="1006"/>
      <c r="F56" s="1194">
        <f>+ROUND(+SUM(F51:F55),0)</f>
        <v>0</v>
      </c>
      <c r="G56" s="1195">
        <f>+ROUND(+SUM(G51:G55),0)</f>
        <v>311547</v>
      </c>
      <c r="H56" s="1006"/>
      <c r="I56" s="1194">
        <f>+ROUND(+SUM(I51:I55),0)</f>
        <v>0</v>
      </c>
      <c r="J56" s="1195">
        <f>+ROUND(+SUM(J51:J55),0)</f>
        <v>0</v>
      </c>
      <c r="K56" s="1082"/>
      <c r="L56" s="1195">
        <f>+ROUND(+SUM(L51:L55),0)</f>
        <v>0</v>
      </c>
      <c r="M56" s="1082"/>
      <c r="N56" s="1196">
        <f>+ROUND(+SUM(N51:N55),0)</f>
        <v>311547</v>
      </c>
      <c r="O56" s="1084"/>
      <c r="P56" s="1194">
        <f>+ROUND(+SUM(P51:P55),0)</f>
        <v>0</v>
      </c>
      <c r="Q56" s="1195">
        <f>+ROUND(+SUM(Q51:Q55),0)</f>
        <v>311547</v>
      </c>
      <c r="R56" s="1033"/>
      <c r="S56" s="1787" t="s">
        <v>1034</v>
      </c>
      <c r="T56" s="1788"/>
      <c r="U56" s="1789"/>
      <c r="V56" s="1063"/>
      <c r="W56" s="1004"/>
      <c r="X56" s="1004"/>
      <c r="Y56" s="1004"/>
      <c r="Z56" s="1004"/>
    </row>
    <row r="57" spans="1:26" s="1005" customFormat="1" ht="15.75">
      <c r="A57" s="1076"/>
      <c r="B57" s="1085" t="s">
        <v>1035</v>
      </c>
      <c r="C57" s="1086"/>
      <c r="D57" s="1087"/>
      <c r="E57" s="1190"/>
      <c r="F57" s="1088"/>
      <c r="G57" s="1089"/>
      <c r="H57" s="1006"/>
      <c r="I57" s="1088"/>
      <c r="J57" s="1089"/>
      <c r="K57" s="1082"/>
      <c r="L57" s="1089"/>
      <c r="M57" s="1082"/>
      <c r="N57" s="1119"/>
      <c r="O57" s="1084"/>
      <c r="P57" s="1088"/>
      <c r="Q57" s="1089"/>
      <c r="R57" s="1033"/>
      <c r="S57" s="1085" t="s">
        <v>1035</v>
      </c>
      <c r="T57" s="1086"/>
      <c r="U57" s="1087"/>
      <c r="V57" s="1063"/>
      <c r="W57" s="1004"/>
      <c r="X57" s="1004"/>
      <c r="Y57" s="1004"/>
      <c r="Z57" s="1004"/>
    </row>
    <row r="58" spans="1:26" s="1005" customFormat="1" ht="15.75">
      <c r="A58" s="1076"/>
      <c r="B58" s="1091" t="s">
        <v>1036</v>
      </c>
      <c r="C58" s="1092"/>
      <c r="D58" s="1093"/>
      <c r="E58" s="1190"/>
      <c r="F58" s="1088">
        <f>+IF($P$2=0,$P58,0)</f>
        <v>0</v>
      </c>
      <c r="G58" s="1089">
        <f>+IF($P$2=0,$Q58,0)</f>
        <v>0</v>
      </c>
      <c r="H58" s="1006"/>
      <c r="I58" s="1088">
        <f>+IF(OR($P$2=98,$P$2=42,$P$2=96,$P$2=97),$P58,0)</f>
        <v>0</v>
      </c>
      <c r="J58" s="1089">
        <f>+IF(OR($P$2=98,$P$2=42,$P$2=96,$P$2=97),$Q58,0)</f>
        <v>0</v>
      </c>
      <c r="K58" s="1082"/>
      <c r="L58" s="1089">
        <f>+IF($P$2=33,$Q58,0)</f>
        <v>0</v>
      </c>
      <c r="M58" s="1082"/>
      <c r="N58" s="1119">
        <f>+ROUND(+G58+J58+L58,0)</f>
        <v>0</v>
      </c>
      <c r="O58" s="1084"/>
      <c r="P58" s="1088">
        <f>+ROUND(OTCHET!E290,0)</f>
        <v>0</v>
      </c>
      <c r="Q58" s="1089">
        <f>+ROUND(OTCHET!L290,0)</f>
        <v>0</v>
      </c>
      <c r="R58" s="1033"/>
      <c r="S58" s="1775" t="s">
        <v>1037</v>
      </c>
      <c r="T58" s="1776"/>
      <c r="U58" s="1777"/>
      <c r="V58" s="1063"/>
      <c r="W58" s="1004"/>
      <c r="X58" s="1004"/>
      <c r="Y58" s="1004"/>
      <c r="Z58" s="1004"/>
    </row>
    <row r="59" spans="1:26" s="1005" customFormat="1" ht="15.75">
      <c r="A59" s="1076"/>
      <c r="B59" s="1097" t="s">
        <v>1038</v>
      </c>
      <c r="C59" s="1098"/>
      <c r="D59" s="1099"/>
      <c r="E59" s="1006"/>
      <c r="F59" s="1106">
        <f>+IF($P$2=0,$P59,0)</f>
        <v>0</v>
      </c>
      <c r="G59" s="1107">
        <f>+IF($P$2=0,$Q59,0)</f>
        <v>2230</v>
      </c>
      <c r="H59" s="1006"/>
      <c r="I59" s="1106">
        <f>+IF(OR($P$2=98,$P$2=42,$P$2=96,$P$2=97),$P59,0)</f>
        <v>0</v>
      </c>
      <c r="J59" s="1107">
        <f>+IF(OR($P$2=98,$P$2=42,$P$2=96,$P$2=97),$Q59,0)</f>
        <v>0</v>
      </c>
      <c r="K59" s="1082"/>
      <c r="L59" s="1107">
        <f>+IF($P$2=33,$Q59,0)</f>
        <v>0</v>
      </c>
      <c r="M59" s="1082"/>
      <c r="N59" s="1108">
        <f>+ROUND(+G59+J59+L59,0)</f>
        <v>2230</v>
      </c>
      <c r="O59" s="1084"/>
      <c r="P59" s="1106">
        <f>+ROUND(+OTCHET!E278+OTCHET!E279,0)</f>
        <v>0</v>
      </c>
      <c r="Q59" s="1107">
        <f>+ROUND(+OTCHET!L278+OTCHET!L279,0)</f>
        <v>2230</v>
      </c>
      <c r="R59" s="1033"/>
      <c r="S59" s="1778" t="s">
        <v>1039</v>
      </c>
      <c r="T59" s="1779"/>
      <c r="U59" s="1780"/>
      <c r="V59" s="1063"/>
      <c r="W59" s="1004"/>
      <c r="X59" s="1004"/>
      <c r="Y59" s="1004"/>
      <c r="Z59" s="1004"/>
    </row>
    <row r="60" spans="1:26" s="1005" customFormat="1" ht="15.75">
      <c r="A60" s="1076"/>
      <c r="B60" s="1097" t="s">
        <v>1040</v>
      </c>
      <c r="C60" s="1098"/>
      <c r="D60" s="1099"/>
      <c r="E60" s="1006"/>
      <c r="F60" s="1106">
        <f>+IF($P$2=0,$P60,0)</f>
        <v>0</v>
      </c>
      <c r="G60" s="1107">
        <f>+IF($P$2=0,$Q60,0)</f>
        <v>0</v>
      </c>
      <c r="H60" s="1006"/>
      <c r="I60" s="1106">
        <f>+IF(OR($P$2=98,$P$2=42,$P$2=96,$P$2=97),$P60,0)</f>
        <v>0</v>
      </c>
      <c r="J60" s="1107">
        <f>+IF(OR($P$2=98,$P$2=42,$P$2=96,$P$2=97),$Q60,0)</f>
        <v>0</v>
      </c>
      <c r="K60" s="1082"/>
      <c r="L60" s="1107">
        <f>+IF($P$2=33,$Q60,0)</f>
        <v>0</v>
      </c>
      <c r="M60" s="1082"/>
      <c r="N60" s="1108">
        <f>+ROUND(+G60+J60+L60,0)</f>
        <v>0</v>
      </c>
      <c r="O60" s="1084"/>
      <c r="P60" s="1106">
        <f>+ROUND(OTCHET!E287,0)</f>
        <v>0</v>
      </c>
      <c r="Q60" s="1107">
        <f>+ROUND(OTCHET!L287,0)</f>
        <v>0</v>
      </c>
      <c r="R60" s="1033"/>
      <c r="S60" s="1778" t="s">
        <v>1041</v>
      </c>
      <c r="T60" s="1779"/>
      <c r="U60" s="1780"/>
      <c r="V60" s="1063"/>
      <c r="W60" s="1004"/>
      <c r="X60" s="1004"/>
      <c r="Y60" s="1004"/>
      <c r="Z60" s="1004"/>
    </row>
    <row r="61" spans="1:26" s="1005" customFormat="1" ht="15.75">
      <c r="A61" s="1076"/>
      <c r="B61" s="1103" t="s">
        <v>1042</v>
      </c>
      <c r="C61" s="1104"/>
      <c r="D61" s="1105"/>
      <c r="E61" s="1006"/>
      <c r="F61" s="1197">
        <f>+IF($P$2=0,$P61,0)</f>
        <v>0</v>
      </c>
      <c r="G61" s="1198">
        <f>+IF($P$2=0,$Q61,0)</f>
        <v>0</v>
      </c>
      <c r="H61" s="1006"/>
      <c r="I61" s="1197">
        <f>+IF(OR($P$2=98,$P$2=42,$P$2=96,$P$2=97),$P61,0)</f>
        <v>0</v>
      </c>
      <c r="J61" s="1198">
        <f>+IF(OR($P$2=98,$P$2=42,$P$2=96,$P$2=97),$Q61,0)</f>
        <v>0</v>
      </c>
      <c r="K61" s="1082"/>
      <c r="L61" s="1198">
        <f>+IF($P$2=33,$Q61,0)</f>
        <v>0</v>
      </c>
      <c r="M61" s="1082"/>
      <c r="N61" s="1199">
        <f>+ROUND(+G61+J61+L61,0)</f>
        <v>0</v>
      </c>
      <c r="O61" s="1084"/>
      <c r="P61" s="1197">
        <f>+ROUND(OTCHET!E296,0)</f>
        <v>0</v>
      </c>
      <c r="Q61" s="1198">
        <f>+ROUND(OTCHET!L296,0)</f>
        <v>0</v>
      </c>
      <c r="R61" s="1033"/>
      <c r="S61" s="1784" t="s">
        <v>1043</v>
      </c>
      <c r="T61" s="1785"/>
      <c r="U61" s="1786"/>
      <c r="V61" s="1063"/>
      <c r="W61" s="1004"/>
      <c r="X61" s="1004"/>
      <c r="Y61" s="1004"/>
      <c r="Z61" s="1004"/>
    </row>
    <row r="62" spans="1:26" s="1005" customFormat="1" ht="15.75">
      <c r="A62" s="1076"/>
      <c r="B62" s="1200" t="s">
        <v>1044</v>
      </c>
      <c r="C62" s="1201"/>
      <c r="D62" s="1202"/>
      <c r="E62" s="1006"/>
      <c r="F62" s="1203">
        <f>+IF($P$2=0,$P62,0)</f>
        <v>0</v>
      </c>
      <c r="G62" s="1204">
        <f>+IF($P$2=0,$Q62,0)</f>
        <v>0</v>
      </c>
      <c r="H62" s="1006"/>
      <c r="I62" s="1203">
        <f>+IF(OR($P$2=98,$P$2=42,$P$2=96,$P$2=97),$P62,0)</f>
        <v>0</v>
      </c>
      <c r="J62" s="1204">
        <f>+IF(OR($P$2=98,$P$2=42,$P$2=96,$P$2=97),$Q62,0)</f>
        <v>0</v>
      </c>
      <c r="K62" s="1082"/>
      <c r="L62" s="1204">
        <f>+IF($P$2=33,$Q62,0)</f>
        <v>0</v>
      </c>
      <c r="M62" s="1082"/>
      <c r="N62" s="1205">
        <f>+ROUND(+G62+J62+L62,0)</f>
        <v>0</v>
      </c>
      <c r="O62" s="1084"/>
      <c r="P62" s="1203">
        <f>+ROUND(OTCHET!E299,0)</f>
        <v>0</v>
      </c>
      <c r="Q62" s="1204">
        <f>+ROUND(OTCHET!L299,0)</f>
        <v>0</v>
      </c>
      <c r="R62" s="1033"/>
      <c r="S62" s="1206" t="s">
        <v>1045</v>
      </c>
      <c r="T62" s="1207"/>
      <c r="U62" s="1208"/>
      <c r="V62" s="1063"/>
      <c r="W62" s="1004"/>
      <c r="X62" s="1004"/>
      <c r="Y62" s="1004"/>
      <c r="Z62" s="1004"/>
    </row>
    <row r="63" spans="1:26" s="1005" customFormat="1" ht="15.75">
      <c r="A63" s="1076"/>
      <c r="B63" s="1191" t="s">
        <v>1046</v>
      </c>
      <c r="C63" s="1192"/>
      <c r="D63" s="1193"/>
      <c r="E63" s="1006"/>
      <c r="F63" s="1194">
        <f>+ROUND(+SUM(F58:F61),0)</f>
        <v>0</v>
      </c>
      <c r="G63" s="1195">
        <f>+ROUND(+SUM(G58:G61),0)</f>
        <v>2230</v>
      </c>
      <c r="H63" s="1006"/>
      <c r="I63" s="1194">
        <f>+ROUND(+SUM(I58:I61),0)</f>
        <v>0</v>
      </c>
      <c r="J63" s="1195">
        <f>+ROUND(+SUM(J58:J61),0)</f>
        <v>0</v>
      </c>
      <c r="K63" s="1082"/>
      <c r="L63" s="1195">
        <f>+ROUND(+SUM(L58:L61),0)</f>
        <v>0</v>
      </c>
      <c r="M63" s="1082"/>
      <c r="N63" s="1196">
        <f>+ROUND(+SUM(N58:N61),0)</f>
        <v>2230</v>
      </c>
      <c r="O63" s="1084"/>
      <c r="P63" s="1194">
        <f>+ROUND(+SUM(P58:P61),0)</f>
        <v>0</v>
      </c>
      <c r="Q63" s="1195">
        <f>+ROUND(+SUM(Q58:Q61),0)</f>
        <v>2230</v>
      </c>
      <c r="R63" s="1033"/>
      <c r="S63" s="1787" t="s">
        <v>1047</v>
      </c>
      <c r="T63" s="1788"/>
      <c r="U63" s="1789"/>
      <c r="V63" s="1063"/>
      <c r="W63" s="1004"/>
      <c r="X63" s="1004"/>
      <c r="Y63" s="1004"/>
      <c r="Z63" s="1004"/>
    </row>
    <row r="64" spans="1:26" s="1005" customFormat="1" ht="15.75">
      <c r="A64" s="1076"/>
      <c r="B64" s="1085" t="s">
        <v>1048</v>
      </c>
      <c r="C64" s="1086"/>
      <c r="D64" s="1087"/>
      <c r="E64" s="1190"/>
      <c r="F64" s="1106"/>
      <c r="G64" s="1107"/>
      <c r="H64" s="1006"/>
      <c r="I64" s="1106"/>
      <c r="J64" s="1107"/>
      <c r="K64" s="1082"/>
      <c r="L64" s="1107"/>
      <c r="M64" s="1082"/>
      <c r="N64" s="1108"/>
      <c r="O64" s="1084"/>
      <c r="P64" s="1106"/>
      <c r="Q64" s="1107"/>
      <c r="R64" s="1033"/>
      <c r="S64" s="1085" t="s">
        <v>1048</v>
      </c>
      <c r="T64" s="1086"/>
      <c r="U64" s="1087"/>
      <c r="V64" s="1063"/>
      <c r="W64" s="1004"/>
      <c r="X64" s="1004"/>
      <c r="Y64" s="1004"/>
      <c r="Z64" s="1004"/>
    </row>
    <row r="65" spans="1:26" s="1005" customFormat="1" ht="15.75">
      <c r="A65" s="1076"/>
      <c r="B65" s="1091" t="s">
        <v>1049</v>
      </c>
      <c r="C65" s="1092"/>
      <c r="D65" s="1093"/>
      <c r="E65" s="1190"/>
      <c r="F65" s="1088">
        <f>+IF($P$2=0,$P65,0)</f>
        <v>0</v>
      </c>
      <c r="G65" s="1089">
        <f>+IF($P$2=0,$Q65,0)</f>
        <v>0</v>
      </c>
      <c r="H65" s="1006"/>
      <c r="I65" s="1088">
        <f>+IF(OR($P$2=98,$P$2=42,$P$2=96,$P$2=97),$P65,0)</f>
        <v>0</v>
      </c>
      <c r="J65" s="1089">
        <f>+IF(OR($P$2=98,$P$2=42,$P$2=96,$P$2=97),$Q65,0)</f>
        <v>0</v>
      </c>
      <c r="K65" s="1082"/>
      <c r="L65" s="1089">
        <f>+IF($P$2=33,$Q65,0)</f>
        <v>0</v>
      </c>
      <c r="M65" s="1082"/>
      <c r="N65" s="1119">
        <f>+ROUND(+G65+J65+L65,0)</f>
        <v>0</v>
      </c>
      <c r="O65" s="1084"/>
      <c r="P65" s="1088">
        <f>+ROUND(OTCHET!E227+OTCHET!E233+SUM(OTCHET!E236:E239),0)</f>
        <v>0</v>
      </c>
      <c r="Q65" s="1089">
        <f>+ROUND(OTCHET!L227+OTCHET!L233+SUM(OTCHET!L236:L239),0)</f>
        <v>0</v>
      </c>
      <c r="R65" s="1033"/>
      <c r="S65" s="1775" t="s">
        <v>1050</v>
      </c>
      <c r="T65" s="1776"/>
      <c r="U65" s="1777"/>
      <c r="V65" s="1063"/>
      <c r="W65" s="1004"/>
      <c r="X65" s="1004"/>
      <c r="Y65" s="1004"/>
      <c r="Z65" s="1004"/>
    </row>
    <row r="66" spans="1:26" s="1005" customFormat="1" ht="15.75">
      <c r="A66" s="1076"/>
      <c r="B66" s="1103" t="s">
        <v>1051</v>
      </c>
      <c r="C66" s="1104"/>
      <c r="D66" s="1105"/>
      <c r="E66" s="1006"/>
      <c r="F66" s="1106">
        <f>+IF($P$2=0,$P66,0)</f>
        <v>0</v>
      </c>
      <c r="G66" s="1107">
        <f>+IF($P$2=0,$Q66,0)</f>
        <v>0</v>
      </c>
      <c r="H66" s="1006"/>
      <c r="I66" s="1106">
        <f>+IF(OR($P$2=98,$P$2=42,$P$2=96,$P$2=97),$P66,0)</f>
        <v>0</v>
      </c>
      <c r="J66" s="1107">
        <f>+IF(OR($P$2=98,$P$2=42,$P$2=96,$P$2=97),$Q66,0)</f>
        <v>0</v>
      </c>
      <c r="K66" s="1082"/>
      <c r="L66" s="1107">
        <f>+IF($P$2=33,$Q66,0)</f>
        <v>0</v>
      </c>
      <c r="M66" s="1082"/>
      <c r="N66" s="1108">
        <f>+ROUND(+G66+J66+L66,0)</f>
        <v>0</v>
      </c>
      <c r="O66" s="1084"/>
      <c r="P66" s="1106">
        <f>+ROUND(OTCHET!E243,0)</f>
        <v>0</v>
      </c>
      <c r="Q66" s="1107">
        <f>+ROUND(OTCHET!L243,0)</f>
        <v>0</v>
      </c>
      <c r="R66" s="1033"/>
      <c r="S66" s="1778" t="s">
        <v>1052</v>
      </c>
      <c r="T66" s="1779"/>
      <c r="U66" s="1780"/>
      <c r="V66" s="1063"/>
      <c r="W66" s="1004"/>
      <c r="X66" s="1004"/>
      <c r="Y66" s="1004"/>
      <c r="Z66" s="1004"/>
    </row>
    <row r="67" spans="1:26" s="1005" customFormat="1" ht="15.75">
      <c r="A67" s="1076"/>
      <c r="B67" s="1191" t="s">
        <v>1053</v>
      </c>
      <c r="C67" s="1192"/>
      <c r="D67" s="1193"/>
      <c r="E67" s="1006"/>
      <c r="F67" s="1194">
        <f>+ROUND(+SUM(F65:F66),0)</f>
        <v>0</v>
      </c>
      <c r="G67" s="1195">
        <f>+ROUND(+SUM(G65:G66),0)</f>
        <v>0</v>
      </c>
      <c r="H67" s="1006"/>
      <c r="I67" s="1194">
        <f>+ROUND(+SUM(I65:I66),0)</f>
        <v>0</v>
      </c>
      <c r="J67" s="1195">
        <f>+ROUND(+SUM(J65:J66),0)</f>
        <v>0</v>
      </c>
      <c r="K67" s="1082"/>
      <c r="L67" s="1195">
        <f>+ROUND(+SUM(L65:L66),0)</f>
        <v>0</v>
      </c>
      <c r="M67" s="1082"/>
      <c r="N67" s="1196">
        <f>+ROUND(+SUM(N65:N66),0)</f>
        <v>0</v>
      </c>
      <c r="O67" s="1084"/>
      <c r="P67" s="1194">
        <f>+ROUND(+SUM(P65:P66),0)</f>
        <v>0</v>
      </c>
      <c r="Q67" s="1195">
        <f>+ROUND(+SUM(Q65:Q66),0)</f>
        <v>0</v>
      </c>
      <c r="R67" s="1033"/>
      <c r="S67" s="1787" t="s">
        <v>1054</v>
      </c>
      <c r="T67" s="1788"/>
      <c r="U67" s="1789"/>
      <c r="V67" s="1063"/>
      <c r="W67" s="1004"/>
      <c r="X67" s="1004"/>
      <c r="Y67" s="1004"/>
      <c r="Z67" s="1004"/>
    </row>
    <row r="68" spans="1:26" s="1005" customFormat="1" ht="15.75">
      <c r="A68" s="1076"/>
      <c r="B68" s="1085" t="s">
        <v>1055</v>
      </c>
      <c r="C68" s="1086"/>
      <c r="D68" s="1087"/>
      <c r="E68" s="1190"/>
      <c r="F68" s="1106"/>
      <c r="G68" s="1107"/>
      <c r="H68" s="1006"/>
      <c r="I68" s="1106"/>
      <c r="J68" s="1107"/>
      <c r="K68" s="1082"/>
      <c r="L68" s="1107"/>
      <c r="M68" s="1082"/>
      <c r="N68" s="1108"/>
      <c r="O68" s="1084"/>
      <c r="P68" s="1106"/>
      <c r="Q68" s="1107"/>
      <c r="R68" s="1033"/>
      <c r="S68" s="1085" t="s">
        <v>1055</v>
      </c>
      <c r="T68" s="1086"/>
      <c r="U68" s="1087"/>
      <c r="V68" s="1063"/>
      <c r="W68" s="1004"/>
      <c r="X68" s="1004"/>
      <c r="Y68" s="1004"/>
      <c r="Z68" s="1004"/>
    </row>
    <row r="69" spans="1:26" s="1005" customFormat="1" ht="15.75">
      <c r="A69" s="1076"/>
      <c r="B69" s="1091" t="s">
        <v>1056</v>
      </c>
      <c r="C69" s="1092"/>
      <c r="D69" s="1093"/>
      <c r="E69" s="1190"/>
      <c r="F69" s="1088">
        <f>+IF($P$2=0,$P69,0)</f>
        <v>0</v>
      </c>
      <c r="G69" s="1089">
        <f>+IF($P$2=0,$Q69,0)</f>
        <v>0</v>
      </c>
      <c r="H69" s="1006"/>
      <c r="I69" s="1088">
        <f>+IF(OR($P$2=98,$P$2=42,$P$2=96,$P$2=97),$P69,0)</f>
        <v>0</v>
      </c>
      <c r="J69" s="1089">
        <f>+IF(OR($P$2=98,$P$2=42,$P$2=96,$P$2=97),$Q69,0)</f>
        <v>0</v>
      </c>
      <c r="K69" s="1082"/>
      <c r="L69" s="1089">
        <f>+IF($P$2=33,$Q69,0)</f>
        <v>0</v>
      </c>
      <c r="M69" s="1082"/>
      <c r="N69" s="1119">
        <f>+ROUND(+G69+J69+L69,0)</f>
        <v>0</v>
      </c>
      <c r="O69" s="1084"/>
      <c r="P69" s="1088">
        <f>+ROUND(+SUM(OTCHET!E258:E261)+IF(+OR(OTCHET!$F$12=5500,OTCHET!$F$12=5600),+OTCHET!E300,0),0)</f>
        <v>0</v>
      </c>
      <c r="Q69" s="1089">
        <f>+ROUND(+SUM(OTCHET!L258:L261)+IF(+OR(OTCHET!$F$12=5500,OTCHET!$F$12=5600),+OTCHET!L300,0),0)</f>
        <v>0</v>
      </c>
      <c r="R69" s="1033"/>
      <c r="S69" s="1775" t="s">
        <v>1057</v>
      </c>
      <c r="T69" s="1776"/>
      <c r="U69" s="1777"/>
      <c r="V69" s="1063"/>
      <c r="W69" s="1004"/>
      <c r="X69" s="1004"/>
      <c r="Y69" s="1004"/>
      <c r="Z69" s="1004"/>
    </row>
    <row r="70" spans="1:26" s="1005" customFormat="1" ht="15.75">
      <c r="A70" s="1076"/>
      <c r="B70" s="1103" t="s">
        <v>1058</v>
      </c>
      <c r="C70" s="1104"/>
      <c r="D70" s="1105"/>
      <c r="E70" s="1006"/>
      <c r="F70" s="1106">
        <f>+IF($P$2=0,$P70,0)</f>
        <v>0</v>
      </c>
      <c r="G70" s="1107">
        <f>+IF($P$2=0,$Q70,0)</f>
        <v>0</v>
      </c>
      <c r="H70" s="1006"/>
      <c r="I70" s="1106">
        <f>+IF(OR($P$2=98,$P$2=42,$P$2=96,$P$2=97),$P70,0)</f>
        <v>0</v>
      </c>
      <c r="J70" s="1107">
        <f>+IF(OR($P$2=98,$P$2=42,$P$2=96,$P$2=97),$Q70,0)</f>
        <v>0</v>
      </c>
      <c r="K70" s="1082"/>
      <c r="L70" s="1107">
        <f>+IF($P$2=33,$Q70,0)</f>
        <v>0</v>
      </c>
      <c r="M70" s="1082"/>
      <c r="N70" s="1108">
        <f>+ROUND(+G70+J70+L70,0)</f>
        <v>0</v>
      </c>
      <c r="O70" s="1084"/>
      <c r="P70" s="1106">
        <f>+ROUND(+OTCHET!E295,0)</f>
        <v>0</v>
      </c>
      <c r="Q70" s="1107">
        <f>+ROUND(+OTCHET!L295,0)</f>
        <v>0</v>
      </c>
      <c r="R70" s="1033"/>
      <c r="S70" s="1778" t="s">
        <v>1059</v>
      </c>
      <c r="T70" s="1779"/>
      <c r="U70" s="1780"/>
      <c r="V70" s="1063"/>
      <c r="W70" s="1004"/>
      <c r="X70" s="1004"/>
      <c r="Y70" s="1004"/>
      <c r="Z70" s="1004"/>
    </row>
    <row r="71" spans="1:26" s="1005" customFormat="1" ht="15.75">
      <c r="A71" s="1076"/>
      <c r="B71" s="1191" t="s">
        <v>1060</v>
      </c>
      <c r="C71" s="1192"/>
      <c r="D71" s="1193"/>
      <c r="E71" s="1006"/>
      <c r="F71" s="1194">
        <f>+ROUND(+SUM(F69:F70),0)</f>
        <v>0</v>
      </c>
      <c r="G71" s="1195">
        <f>+ROUND(+SUM(G69:G70),0)</f>
        <v>0</v>
      </c>
      <c r="H71" s="1006"/>
      <c r="I71" s="1194">
        <f>+ROUND(+SUM(I69:I70),0)</f>
        <v>0</v>
      </c>
      <c r="J71" s="1195">
        <f>+ROUND(+SUM(J69:J70),0)</f>
        <v>0</v>
      </c>
      <c r="K71" s="1082"/>
      <c r="L71" s="1195">
        <f>+ROUND(+SUM(L69:L70),0)</f>
        <v>0</v>
      </c>
      <c r="M71" s="1082"/>
      <c r="N71" s="1196">
        <f>+ROUND(+SUM(N69:N70),0)</f>
        <v>0</v>
      </c>
      <c r="O71" s="1084"/>
      <c r="P71" s="1194">
        <f>+ROUND(+SUM(P69:P70),0)</f>
        <v>0</v>
      </c>
      <c r="Q71" s="1195">
        <f>+ROUND(+SUM(Q69:Q70),0)</f>
        <v>0</v>
      </c>
      <c r="R71" s="1033"/>
      <c r="S71" s="1787" t="s">
        <v>1061</v>
      </c>
      <c r="T71" s="1788"/>
      <c r="U71" s="1789"/>
      <c r="V71" s="1063"/>
      <c r="W71" s="1004"/>
      <c r="X71" s="1004"/>
      <c r="Y71" s="1004"/>
      <c r="Z71" s="1004"/>
    </row>
    <row r="72" spans="1:26" s="1005" customFormat="1" ht="15.75">
      <c r="A72" s="1076"/>
      <c r="B72" s="1085" t="s">
        <v>1062</v>
      </c>
      <c r="C72" s="1086"/>
      <c r="D72" s="1087"/>
      <c r="E72" s="1190"/>
      <c r="F72" s="1106"/>
      <c r="G72" s="1107"/>
      <c r="H72" s="1006"/>
      <c r="I72" s="1106"/>
      <c r="J72" s="1107"/>
      <c r="K72" s="1082"/>
      <c r="L72" s="1107"/>
      <c r="M72" s="1082"/>
      <c r="N72" s="1108"/>
      <c r="O72" s="1084"/>
      <c r="P72" s="1106"/>
      <c r="Q72" s="1107"/>
      <c r="R72" s="1033"/>
      <c r="S72" s="1085" t="s">
        <v>1062</v>
      </c>
      <c r="T72" s="1086"/>
      <c r="U72" s="1087"/>
      <c r="V72" s="1063"/>
      <c r="W72" s="1004"/>
      <c r="X72" s="1004"/>
      <c r="Y72" s="1004"/>
      <c r="Z72" s="1004"/>
    </row>
    <row r="73" spans="1:26" s="1005" customFormat="1" ht="15.75">
      <c r="A73" s="1076"/>
      <c r="B73" s="1091" t="s">
        <v>1063</v>
      </c>
      <c r="C73" s="1092"/>
      <c r="D73" s="1093"/>
      <c r="E73" s="1190"/>
      <c r="F73" s="1088">
        <f>+IF($P$2=0,$P73,0)</f>
        <v>0</v>
      </c>
      <c r="G73" s="1089">
        <f>+IF($P$2=0,$Q73,0)</f>
        <v>0</v>
      </c>
      <c r="H73" s="1006"/>
      <c r="I73" s="1088">
        <f>+IF(OR($P$2=98,$P$2=42,$P$2=96,$P$2=97),$P73,0)</f>
        <v>0</v>
      </c>
      <c r="J73" s="1089">
        <f>+IF(OR($P$2=98,$P$2=42,$P$2=96,$P$2=97),$Q73,0)</f>
        <v>0</v>
      </c>
      <c r="K73" s="1082"/>
      <c r="L73" s="1089">
        <f>+IF($P$2=33,$Q73,0)</f>
        <v>0</v>
      </c>
      <c r="M73" s="1082"/>
      <c r="N73" s="1119">
        <f>+ROUND(+G73+J73+L73,0)</f>
        <v>0</v>
      </c>
      <c r="O73" s="1084"/>
      <c r="P73" s="1088">
        <f>+ROUND(+OTCHET!E252+OTCHET!E268+OTCHET!E272+OTCHET!E273+OTCHET!E276,0)</f>
        <v>0</v>
      </c>
      <c r="Q73" s="1089">
        <f>+ROUND(+OTCHET!L252+OTCHET!L268+OTCHET!L272+OTCHET!L273+OTCHET!L276,0)</f>
        <v>0</v>
      </c>
      <c r="R73" s="1033"/>
      <c r="S73" s="1775" t="s">
        <v>1064</v>
      </c>
      <c r="T73" s="1776"/>
      <c r="U73" s="1777"/>
      <c r="V73" s="1063"/>
      <c r="W73" s="1004"/>
      <c r="X73" s="1004"/>
      <c r="Y73" s="1004"/>
      <c r="Z73" s="1004"/>
    </row>
    <row r="74" spans="1:26" s="1005" customFormat="1" ht="15.75">
      <c r="A74" s="1076"/>
      <c r="B74" s="1103" t="s">
        <v>1065</v>
      </c>
      <c r="C74" s="1104"/>
      <c r="D74" s="1105"/>
      <c r="E74" s="1006"/>
      <c r="F74" s="1106">
        <f>+IF($P$2=0,$P74,0)</f>
        <v>0</v>
      </c>
      <c r="G74" s="1107">
        <f>+IF($P$2=0,$Q74,0)</f>
        <v>0</v>
      </c>
      <c r="H74" s="1006"/>
      <c r="I74" s="1106">
        <f>+IF(OR($P$2=98,$P$2=42,$P$2=96,$P$2=97),$P74,0)</f>
        <v>0</v>
      </c>
      <c r="J74" s="1107">
        <f>+IF(OR($P$2=98,$P$2=42,$P$2=96,$P$2=97),$Q74,0)</f>
        <v>0</v>
      </c>
      <c r="K74" s="1082"/>
      <c r="L74" s="1107">
        <f>+IF($P$2=33,$Q74,0)</f>
        <v>0</v>
      </c>
      <c r="M74" s="1082"/>
      <c r="N74" s="1108">
        <f>+ROUND(+G74+J74+L74,0)</f>
        <v>0</v>
      </c>
      <c r="O74" s="1084"/>
      <c r="P74" s="1106">
        <f>+ROUND(OTCHET!E277+OTCHET!E291-OTCHET!E295,0)</f>
        <v>0</v>
      </c>
      <c r="Q74" s="1107">
        <f>+ROUND(OTCHET!L277+OTCHET!L291-OTCHET!L295,0)</f>
        <v>0</v>
      </c>
      <c r="R74" s="1033"/>
      <c r="S74" s="1778" t="s">
        <v>1066</v>
      </c>
      <c r="T74" s="1779"/>
      <c r="U74" s="1780"/>
      <c r="V74" s="1063"/>
      <c r="W74" s="1004"/>
      <c r="X74" s="1004"/>
      <c r="Y74" s="1004"/>
      <c r="Z74" s="1004"/>
    </row>
    <row r="75" spans="1:26" s="1005" customFormat="1" ht="15.75">
      <c r="A75" s="1076"/>
      <c r="B75" s="1191" t="s">
        <v>1067</v>
      </c>
      <c r="C75" s="1192"/>
      <c r="D75" s="1193"/>
      <c r="E75" s="1006"/>
      <c r="F75" s="1194">
        <f>+ROUND(+SUM(F73:F74),0)</f>
        <v>0</v>
      </c>
      <c r="G75" s="1195">
        <f>+ROUND(+SUM(G73:G74),0)</f>
        <v>0</v>
      </c>
      <c r="H75" s="1006"/>
      <c r="I75" s="1194">
        <f>+ROUND(+SUM(I73:I74),0)</f>
        <v>0</v>
      </c>
      <c r="J75" s="1195">
        <f>+ROUND(+SUM(J73:J74),0)</f>
        <v>0</v>
      </c>
      <c r="K75" s="1082"/>
      <c r="L75" s="1195">
        <f>+ROUND(+SUM(L73:L74),0)</f>
        <v>0</v>
      </c>
      <c r="M75" s="1082"/>
      <c r="N75" s="1196">
        <f>+ROUND(+SUM(N73:N74),0)</f>
        <v>0</v>
      </c>
      <c r="O75" s="1084"/>
      <c r="P75" s="1194">
        <f>+ROUND(+SUM(P73:P74),0)</f>
        <v>0</v>
      </c>
      <c r="Q75" s="1195">
        <f>+ROUND(+SUM(Q73:Q74),0)</f>
        <v>0</v>
      </c>
      <c r="R75" s="1033"/>
      <c r="S75" s="1787" t="s">
        <v>1068</v>
      </c>
      <c r="T75" s="1788"/>
      <c r="U75" s="1789"/>
      <c r="V75" s="1063"/>
      <c r="W75" s="1004"/>
      <c r="X75" s="1004"/>
      <c r="Y75" s="1004"/>
      <c r="Z75" s="1004"/>
    </row>
    <row r="76" spans="1:26" s="1005" customFormat="1" ht="6.75" customHeight="1">
      <c r="A76" s="1076"/>
      <c r="B76" s="1209"/>
      <c r="C76" s="1210"/>
      <c r="D76" s="1211"/>
      <c r="E76" s="1006"/>
      <c r="F76" s="1106"/>
      <c r="G76" s="1107"/>
      <c r="H76" s="1006"/>
      <c r="I76" s="1106"/>
      <c r="J76" s="1107"/>
      <c r="K76" s="1082"/>
      <c r="L76" s="1107"/>
      <c r="M76" s="1082"/>
      <c r="N76" s="1108"/>
      <c r="O76" s="1084"/>
      <c r="P76" s="1106"/>
      <c r="Q76" s="1107"/>
      <c r="R76" s="1033"/>
      <c r="S76" s="1212"/>
      <c r="T76" s="1213"/>
      <c r="U76" s="1214"/>
      <c r="V76" s="1063"/>
      <c r="W76" s="1004"/>
      <c r="X76" s="1004"/>
      <c r="Y76" s="1004"/>
      <c r="Z76" s="1004"/>
    </row>
    <row r="77" spans="1:26" s="1005" customFormat="1" ht="16.5" thickBot="1">
      <c r="A77" s="1076"/>
      <c r="B77" s="1215" t="s">
        <v>1069</v>
      </c>
      <c r="C77" s="1216"/>
      <c r="D77" s="1217"/>
      <c r="E77" s="1006"/>
      <c r="F77" s="1218">
        <f>+ROUND(F56+F63+F67+F71+F75,0)</f>
        <v>0</v>
      </c>
      <c r="G77" s="1219">
        <f>+ROUND(G56+G63+G67+G71+G75,0)</f>
        <v>313777</v>
      </c>
      <c r="H77" s="1006"/>
      <c r="I77" s="1218">
        <f>+ROUND(I56+I63+I67+I71+I75,0)</f>
        <v>0</v>
      </c>
      <c r="J77" s="1220">
        <f>+ROUND(J56+J63+J67+J71+J75,0)</f>
        <v>0</v>
      </c>
      <c r="K77" s="1082"/>
      <c r="L77" s="1220">
        <f>+ROUND(L56+L63+L67+L71+L75,0)</f>
        <v>0</v>
      </c>
      <c r="M77" s="1082"/>
      <c r="N77" s="1221">
        <f>+ROUND(N56+N63+N67+N71+N75,0)</f>
        <v>313777</v>
      </c>
      <c r="O77" s="1084"/>
      <c r="P77" s="1218">
        <f>+ROUND(P56+P63+P67+P71+P75,0)</f>
        <v>0</v>
      </c>
      <c r="Q77" s="1219">
        <f>+ROUND(Q56+Q63+Q67+Q71+Q75,0)</f>
        <v>313777</v>
      </c>
      <c r="R77" s="1033"/>
      <c r="S77" s="1802" t="s">
        <v>1070</v>
      </c>
      <c r="T77" s="1803"/>
      <c r="U77" s="1804"/>
      <c r="V77" s="1222"/>
      <c r="W77" s="1223"/>
      <c r="X77" s="1224"/>
      <c r="Y77" s="1223"/>
      <c r="Z77" s="1223"/>
    </row>
    <row r="78" spans="1:26" s="1005" customFormat="1" ht="15.75">
      <c r="A78" s="1076"/>
      <c r="B78" s="1077" t="s">
        <v>1071</v>
      </c>
      <c r="C78" s="1078"/>
      <c r="D78" s="1079"/>
      <c r="E78" s="1006"/>
      <c r="F78" s="1088"/>
      <c r="G78" s="1089"/>
      <c r="H78" s="1006"/>
      <c r="I78" s="1088"/>
      <c r="J78" s="1089"/>
      <c r="K78" s="1082"/>
      <c r="L78" s="1089"/>
      <c r="M78" s="1082"/>
      <c r="N78" s="1119"/>
      <c r="O78" s="1084"/>
      <c r="P78" s="1088"/>
      <c r="Q78" s="1089"/>
      <c r="R78" s="1033"/>
      <c r="S78" s="1077" t="s">
        <v>1071</v>
      </c>
      <c r="T78" s="1078"/>
      <c r="U78" s="1079"/>
      <c r="V78" s="1063"/>
      <c r="W78" s="1004"/>
      <c r="X78" s="1004"/>
      <c r="Y78" s="1004"/>
      <c r="Z78" s="1004"/>
    </row>
    <row r="79" spans="1:26" s="1005" customFormat="1" ht="15.75">
      <c r="A79" s="1076"/>
      <c r="B79" s="1091" t="s">
        <v>1072</v>
      </c>
      <c r="C79" s="1092"/>
      <c r="D79" s="1093"/>
      <c r="E79" s="1006"/>
      <c r="F79" s="1094">
        <f>+IF($P$2=0,$P79,0)</f>
        <v>0</v>
      </c>
      <c r="G79" s="1095">
        <f>+IF($P$2=0,$Q79,0)</f>
        <v>419566</v>
      </c>
      <c r="H79" s="1006"/>
      <c r="I79" s="1094">
        <f>+IF(OR($P$2=98,$P$2=42,$P$2=96,$P$2=97),$P79,0)</f>
        <v>0</v>
      </c>
      <c r="J79" s="1095">
        <f>+IF(OR($P$2=98,$P$2=42,$P$2=96,$P$2=97),$Q79,0)</f>
        <v>0</v>
      </c>
      <c r="K79" s="1082"/>
      <c r="L79" s="1095">
        <f>+IF($P$2=33,$Q79,0)</f>
        <v>0</v>
      </c>
      <c r="M79" s="1082"/>
      <c r="N79" s="1096">
        <f>+ROUND(+G79+J79+L79,0)</f>
        <v>419566</v>
      </c>
      <c r="O79" s="1084"/>
      <c r="P79" s="1094">
        <f>+ROUND(OTCHET!E422,0)</f>
        <v>0</v>
      </c>
      <c r="Q79" s="1095">
        <f>+ROUND(OTCHET!L422,0)</f>
        <v>419566</v>
      </c>
      <c r="R79" s="1033"/>
      <c r="S79" s="1775" t="s">
        <v>1073</v>
      </c>
      <c r="T79" s="1776"/>
      <c r="U79" s="1777"/>
      <c r="V79" s="1063"/>
      <c r="W79" s="1004"/>
      <c r="X79" s="1004"/>
      <c r="Y79" s="1004"/>
      <c r="Z79" s="1004"/>
    </row>
    <row r="80" spans="1:26" s="1005" customFormat="1" ht="15.75">
      <c r="A80" s="1076"/>
      <c r="B80" s="1103" t="s">
        <v>1074</v>
      </c>
      <c r="C80" s="1104"/>
      <c r="D80" s="1105"/>
      <c r="E80" s="1006"/>
      <c r="F80" s="1106">
        <f>+IF($P$2=0,$P80,0)</f>
        <v>0</v>
      </c>
      <c r="G80" s="1107">
        <f>+IF($P$2=0,$Q80,0)</f>
        <v>0</v>
      </c>
      <c r="H80" s="1006"/>
      <c r="I80" s="1106">
        <f>+IF(OR($P$2=98,$P$2=42,$P$2=96,$P$2=97),$P80,0)</f>
        <v>0</v>
      </c>
      <c r="J80" s="1107">
        <f>+IF(OR($P$2=98,$P$2=42,$P$2=96,$P$2=97),$Q80,0)</f>
        <v>0</v>
      </c>
      <c r="K80" s="1082"/>
      <c r="L80" s="1107">
        <f>+IF($P$2=33,$Q80,0)</f>
        <v>0</v>
      </c>
      <c r="M80" s="1082"/>
      <c r="N80" s="1108">
        <f>+ROUND(+G80+J80+L80,0)</f>
        <v>0</v>
      </c>
      <c r="O80" s="1084"/>
      <c r="P80" s="1106">
        <f>+ROUND(OTCHET!E432,0)</f>
        <v>0</v>
      </c>
      <c r="Q80" s="1107">
        <f>+ROUND(OTCHET!L432,0)</f>
        <v>0</v>
      </c>
      <c r="R80" s="1033"/>
      <c r="S80" s="1778" t="s">
        <v>1075</v>
      </c>
      <c r="T80" s="1779"/>
      <c r="U80" s="1780"/>
      <c r="V80" s="1063"/>
      <c r="W80" s="1004"/>
      <c r="X80" s="1004"/>
      <c r="Y80" s="1004"/>
      <c r="Z80" s="1004"/>
    </row>
    <row r="81" spans="1:26" s="1005" customFormat="1" ht="16.5" thickBot="1">
      <c r="A81" s="1076"/>
      <c r="B81" s="1225" t="s">
        <v>1076</v>
      </c>
      <c r="C81" s="1226"/>
      <c r="D81" s="1227"/>
      <c r="E81" s="1006"/>
      <c r="F81" s="1228">
        <f>+ROUND(F79+F80,0)</f>
        <v>0</v>
      </c>
      <c r="G81" s="1229">
        <f>+ROUND(G79+G80,0)</f>
        <v>419566</v>
      </c>
      <c r="H81" s="1006"/>
      <c r="I81" s="1228">
        <f>+ROUND(I79+I80,0)</f>
        <v>0</v>
      </c>
      <c r="J81" s="1229">
        <f>+ROUND(J79+J80,0)</f>
        <v>0</v>
      </c>
      <c r="K81" s="1082"/>
      <c r="L81" s="1229">
        <f>+ROUND(L79+L80,0)</f>
        <v>0</v>
      </c>
      <c r="M81" s="1082"/>
      <c r="N81" s="1230">
        <f>+ROUND(N79+N80,0)</f>
        <v>419566</v>
      </c>
      <c r="O81" s="1084"/>
      <c r="P81" s="1228">
        <f>+ROUND(P79+P80,0)</f>
        <v>0</v>
      </c>
      <c r="Q81" s="1229">
        <f>+ROUND(Q79+Q80,0)</f>
        <v>419566</v>
      </c>
      <c r="R81" s="1033"/>
      <c r="S81" s="1805" t="s">
        <v>1077</v>
      </c>
      <c r="T81" s="1806"/>
      <c r="U81" s="1807"/>
      <c r="V81" s="1222"/>
      <c r="W81" s="1223"/>
      <c r="X81" s="1224"/>
      <c r="Y81" s="1223"/>
      <c r="Z81" s="1223"/>
    </row>
    <row r="82" spans="1:26" s="1005" customFormat="1" ht="15.75" customHeight="1" thickBot="1">
      <c r="A82" s="1076"/>
      <c r="B82" s="1808">
        <f>+IF(+SUM(F82:N82)=0,0,"Контрола: дефицит/излишък = финансиране с обратен знак (Г. + Д. = 0)")</f>
        <v>0</v>
      </c>
      <c r="C82" s="1809"/>
      <c r="D82" s="1810"/>
      <c r="E82" s="1006"/>
      <c r="F82" s="1231">
        <f>+ROUND(F83,0)+ROUND(F84,0)</f>
        <v>0</v>
      </c>
      <c r="G82" s="1232">
        <f>+ROUND(G83,0)+ROUND(G84,0)</f>
        <v>0</v>
      </c>
      <c r="H82" s="1006"/>
      <c r="I82" s="1231">
        <f>+ROUND(I83,0)+ROUND(I84,0)</f>
        <v>0</v>
      </c>
      <c r="J82" s="1232">
        <f>+ROUND(J83,0)+ROUND(J84,0)</f>
        <v>0</v>
      </c>
      <c r="K82" s="1006"/>
      <c r="L82" s="1232">
        <f>+ROUND(L83,0)+ROUND(L84,0)</f>
        <v>0</v>
      </c>
      <c r="M82" s="1006"/>
      <c r="N82" s="1233">
        <f>+ROUND(N83,0)+ROUND(N84,0)</f>
        <v>0</v>
      </c>
      <c r="O82" s="1234"/>
      <c r="P82" s="1231">
        <f>+ROUND(P83,0)+ROUND(P84,0)</f>
        <v>0</v>
      </c>
      <c r="Q82" s="1232">
        <f>+ROUND(Q83,0)+ROUND(Q84,0)</f>
        <v>0</v>
      </c>
      <c r="R82" s="1033"/>
      <c r="S82" s="1235"/>
      <c r="T82" s="1236"/>
      <c r="U82" s="1237"/>
      <c r="V82" s="1063"/>
      <c r="W82" s="1004"/>
      <c r="X82" s="1004"/>
      <c r="Y82" s="1004"/>
      <c r="Z82" s="1004"/>
    </row>
    <row r="83" spans="1:26" s="1005" customFormat="1" ht="19.5" thickTop="1">
      <c r="A83" s="1076"/>
      <c r="B83" s="1238" t="s">
        <v>1078</v>
      </c>
      <c r="C83" s="1239"/>
      <c r="D83" s="1240"/>
      <c r="E83" s="1006"/>
      <c r="F83" s="1241">
        <f>+ROUND(F48,0)-ROUND(F77,0)+ROUND(F81,0)</f>
        <v>0</v>
      </c>
      <c r="G83" s="1242">
        <f>+ROUND(G48,0)-ROUND(G77,0)+ROUND(G81,0)</f>
        <v>105789</v>
      </c>
      <c r="H83" s="1006"/>
      <c r="I83" s="1241">
        <f>+ROUND(I48,0)-ROUND(I77,0)+ROUND(I81,0)</f>
        <v>0</v>
      </c>
      <c r="J83" s="1242">
        <f>+ROUND(J48,0)-ROUND(J77,0)+ROUND(J81,0)</f>
        <v>0</v>
      </c>
      <c r="K83" s="1082"/>
      <c r="L83" s="1242">
        <f>+ROUND(L48,0)-ROUND(L77,0)+ROUND(L81,0)</f>
        <v>0</v>
      </c>
      <c r="M83" s="1082"/>
      <c r="N83" s="1243">
        <f>+ROUND(N48,0)-ROUND(N77,0)+ROUND(N81,0)</f>
        <v>105789</v>
      </c>
      <c r="O83" s="1244"/>
      <c r="P83" s="1241">
        <f>+ROUND(P48,0)-ROUND(P77,0)+ROUND(P81,0)</f>
        <v>0</v>
      </c>
      <c r="Q83" s="1242">
        <f>+ROUND(Q48,0)-ROUND(Q77,0)+ROUND(Q81,0)</f>
        <v>105789</v>
      </c>
      <c r="R83" s="1033"/>
      <c r="S83" s="1238" t="s">
        <v>1078</v>
      </c>
      <c r="T83" s="1239"/>
      <c r="U83" s="1240"/>
      <c r="V83" s="1222"/>
      <c r="W83" s="1223"/>
      <c r="X83" s="1224"/>
      <c r="Y83" s="1223"/>
      <c r="Z83" s="1223"/>
    </row>
    <row r="84" spans="1:26" s="1005" customFormat="1" ht="19.5" thickBot="1">
      <c r="A84" s="1076"/>
      <c r="B84" s="1245" t="s">
        <v>1079</v>
      </c>
      <c r="C84" s="1246"/>
      <c r="D84" s="1247"/>
      <c r="E84" s="1248"/>
      <c r="F84" s="1249">
        <f>+ROUND(F101,0)+ROUND(F120,0)+ROUND(F127,0)-ROUND(F132,0)</f>
        <v>0</v>
      </c>
      <c r="G84" s="1250">
        <f>+ROUND(G101,0)+ROUND(G120,0)+ROUND(G127,0)-ROUND(G132,0)</f>
        <v>-105789</v>
      </c>
      <c r="H84" s="1006"/>
      <c r="I84" s="1249">
        <f>+ROUND(I101,0)+ROUND(I120,0)+ROUND(I127,0)-ROUND(I132,0)</f>
        <v>0</v>
      </c>
      <c r="J84" s="1250">
        <f>+ROUND(J101,0)+ROUND(J120,0)+ROUND(J127,0)-ROUND(J132,0)</f>
        <v>0</v>
      </c>
      <c r="K84" s="1082"/>
      <c r="L84" s="1250">
        <f>+ROUND(L101,0)+ROUND(L120,0)+ROUND(L127,0)-ROUND(L132,0)</f>
        <v>0</v>
      </c>
      <c r="M84" s="1082"/>
      <c r="N84" s="1251">
        <f>+ROUND(N101,0)+ROUND(N120,0)+ROUND(N127,0)-ROUND(N132,0)</f>
        <v>-105789</v>
      </c>
      <c r="O84" s="1244"/>
      <c r="P84" s="1249">
        <f>+ROUND(P101,0)+ROUND(P120,0)+ROUND(P127,0)-ROUND(P132,0)</f>
        <v>0</v>
      </c>
      <c r="Q84" s="1250">
        <f>+ROUND(Q101,0)+ROUND(Q120,0)+ROUND(Q127,0)-ROUND(Q132,0)</f>
        <v>-105789</v>
      </c>
      <c r="R84" s="1033"/>
      <c r="S84" s="1245" t="s">
        <v>1079</v>
      </c>
      <c r="T84" s="1246"/>
      <c r="U84" s="1247"/>
      <c r="V84" s="1222"/>
      <c r="W84" s="1223"/>
      <c r="X84" s="1224"/>
      <c r="Y84" s="1223"/>
      <c r="Z84" s="1223"/>
    </row>
    <row r="85" spans="1:26" s="1005" customFormat="1" ht="16.5" thickTop="1">
      <c r="A85" s="1076"/>
      <c r="B85" s="1077" t="s">
        <v>1080</v>
      </c>
      <c r="C85" s="1078"/>
      <c r="D85" s="1079"/>
      <c r="E85" s="1006"/>
      <c r="F85" s="1080"/>
      <c r="G85" s="1081"/>
      <c r="H85" s="1006"/>
      <c r="I85" s="1080"/>
      <c r="J85" s="1081"/>
      <c r="K85" s="1082"/>
      <c r="L85" s="1081"/>
      <c r="M85" s="1082"/>
      <c r="N85" s="1115"/>
      <c r="O85" s="1084"/>
      <c r="P85" s="1080"/>
      <c r="Q85" s="1081"/>
      <c r="R85" s="1033"/>
      <c r="S85" s="1077" t="s">
        <v>1080</v>
      </c>
      <c r="T85" s="1078"/>
      <c r="U85" s="1079"/>
      <c r="V85" s="1063"/>
      <c r="W85" s="1004"/>
      <c r="X85" s="1004"/>
      <c r="Y85" s="1004"/>
      <c r="Z85" s="1004"/>
    </row>
    <row r="86" spans="1:26" s="1005" customFormat="1" ht="15.75">
      <c r="A86" s="1076"/>
      <c r="B86" s="1252" t="s">
        <v>1081</v>
      </c>
      <c r="C86" s="1253"/>
      <c r="D86" s="1254"/>
      <c r="E86" s="1006"/>
      <c r="F86" s="1094"/>
      <c r="G86" s="1095"/>
      <c r="H86" s="1006"/>
      <c r="I86" s="1094"/>
      <c r="J86" s="1095"/>
      <c r="K86" s="1082"/>
      <c r="L86" s="1095"/>
      <c r="M86" s="1082"/>
      <c r="N86" s="1096"/>
      <c r="O86" s="1084"/>
      <c r="P86" s="1094"/>
      <c r="Q86" s="1095"/>
      <c r="R86" s="1033"/>
      <c r="S86" s="1252" t="s">
        <v>1081</v>
      </c>
      <c r="T86" s="1253"/>
      <c r="U86" s="1254"/>
      <c r="V86" s="1063"/>
      <c r="W86" s="1004"/>
      <c r="X86" s="1004"/>
      <c r="Y86" s="1004"/>
      <c r="Z86" s="1004"/>
    </row>
    <row r="87" spans="1:26" s="1005" customFormat="1" ht="15.75">
      <c r="A87" s="1076"/>
      <c r="B87" s="1097" t="s">
        <v>1082</v>
      </c>
      <c r="C87" s="1098"/>
      <c r="D87" s="1099"/>
      <c r="E87" s="1006"/>
      <c r="F87" s="1100">
        <f>+IF($P$2=0,$P87,0)</f>
        <v>0</v>
      </c>
      <c r="G87" s="1101">
        <f>+IF($P$2=0,$Q87,0)</f>
        <v>0</v>
      </c>
      <c r="H87" s="1006"/>
      <c r="I87" s="1100">
        <f>+IF(OR($P$2=98,$P$2=42,$P$2=96,$P$2=97),$P87,0)</f>
        <v>0</v>
      </c>
      <c r="J87" s="1101">
        <f>+IF(OR($P$2=98,$P$2=42,$P$2=96,$P$2=97),$Q87,0)</f>
        <v>0</v>
      </c>
      <c r="K87" s="1082"/>
      <c r="L87" s="1101">
        <f>+IF($P$2=33,$Q87,0)</f>
        <v>0</v>
      </c>
      <c r="M87" s="1082"/>
      <c r="N87" s="1102">
        <f>+ROUND(+G87+J87+L87,0)</f>
        <v>0</v>
      </c>
      <c r="O87" s="1084"/>
      <c r="P87" s="1100">
        <f>+ROUND(+OTCHET!E465+OTCHET!E466,0)</f>
        <v>0</v>
      </c>
      <c r="Q87" s="1101">
        <f>+ROUND(+OTCHET!L465+OTCHET!L466,0)</f>
        <v>0</v>
      </c>
      <c r="R87" s="1033"/>
      <c r="S87" s="1775" t="s">
        <v>1083</v>
      </c>
      <c r="T87" s="1776"/>
      <c r="U87" s="1777"/>
      <c r="V87" s="1063"/>
      <c r="W87" s="1004"/>
      <c r="X87" s="1004"/>
      <c r="Y87" s="1004"/>
      <c r="Z87" s="1004"/>
    </row>
    <row r="88" spans="1:26" s="1005" customFormat="1" ht="15.75">
      <c r="A88" s="1076"/>
      <c r="B88" s="1103" t="s">
        <v>1084</v>
      </c>
      <c r="C88" s="1104"/>
      <c r="D88" s="1105"/>
      <c r="E88" s="1006"/>
      <c r="F88" s="1106">
        <f>+IF($P$2=0,$P88,0)</f>
        <v>0</v>
      </c>
      <c r="G88" s="1107">
        <f>+IF($P$2=0,$Q88,0)</f>
        <v>0</v>
      </c>
      <c r="H88" s="1006"/>
      <c r="I88" s="1106">
        <f>+IF(OR($P$2=98,$P$2=42,$P$2=96,$P$2=97),$P88,0)</f>
        <v>0</v>
      </c>
      <c r="J88" s="1107">
        <f>+IF(OR($P$2=98,$P$2=42,$P$2=96,$P$2=97),$Q88,0)</f>
        <v>0</v>
      </c>
      <c r="K88" s="1082"/>
      <c r="L88" s="1107">
        <f>+IF($P$2=33,$Q88,0)</f>
        <v>0</v>
      </c>
      <c r="M88" s="1082"/>
      <c r="N88" s="1108">
        <f>+ROUND(+G88+J88+L88,0)</f>
        <v>0</v>
      </c>
      <c r="O88" s="1084"/>
      <c r="P88" s="1106">
        <f>+ROUND(OTCHET!E467+OTCHET!E538,0)</f>
        <v>0</v>
      </c>
      <c r="Q88" s="1107">
        <f>+ROUND(OTCHET!L467+OTCHET!L538,0)</f>
        <v>0</v>
      </c>
      <c r="R88" s="1033"/>
      <c r="S88" s="1778" t="s">
        <v>1085</v>
      </c>
      <c r="T88" s="1779"/>
      <c r="U88" s="1780"/>
      <c r="V88" s="1063"/>
      <c r="W88" s="1004"/>
      <c r="X88" s="1004"/>
      <c r="Y88" s="1004"/>
      <c r="Z88" s="1004"/>
    </row>
    <row r="89" spans="1:26" s="1005" customFormat="1" ht="15.75">
      <c r="A89" s="1076"/>
      <c r="B89" s="1109" t="s">
        <v>1086</v>
      </c>
      <c r="C89" s="1110"/>
      <c r="D89" s="1111"/>
      <c r="E89" s="1006"/>
      <c r="F89" s="1112">
        <f>+ROUND(+SUM(F87:F88),0)</f>
        <v>0</v>
      </c>
      <c r="G89" s="1113">
        <f>+ROUND(+SUM(G87:G88),0)</f>
        <v>0</v>
      </c>
      <c r="H89" s="1006"/>
      <c r="I89" s="1112">
        <f>+ROUND(+SUM(I87:I88),0)</f>
        <v>0</v>
      </c>
      <c r="J89" s="1113">
        <f>+ROUND(+SUM(J87:J88),0)</f>
        <v>0</v>
      </c>
      <c r="K89" s="1082"/>
      <c r="L89" s="1113">
        <f>+ROUND(+SUM(L87:L88),0)</f>
        <v>0</v>
      </c>
      <c r="M89" s="1082"/>
      <c r="N89" s="1114">
        <f>+ROUND(+SUM(N87:N88),0)</f>
        <v>0</v>
      </c>
      <c r="O89" s="1084"/>
      <c r="P89" s="1112">
        <f>+ROUND(+SUM(P87:P88),0)</f>
        <v>0</v>
      </c>
      <c r="Q89" s="1113">
        <f>+ROUND(+SUM(Q87:Q88),0)</f>
        <v>0</v>
      </c>
      <c r="R89" s="1033"/>
      <c r="S89" s="1787" t="s">
        <v>1087</v>
      </c>
      <c r="T89" s="1788"/>
      <c r="U89" s="1789"/>
      <c r="V89" s="1063"/>
      <c r="W89" s="1004"/>
      <c r="X89" s="1004"/>
      <c r="Y89" s="1004"/>
      <c r="Z89" s="1004"/>
    </row>
    <row r="90" spans="1:26" s="1005" customFormat="1" ht="15.75">
      <c r="A90" s="1076"/>
      <c r="B90" s="1085" t="s">
        <v>1088</v>
      </c>
      <c r="C90" s="1086"/>
      <c r="D90" s="1087"/>
      <c r="E90" s="1006"/>
      <c r="F90" s="1080"/>
      <c r="G90" s="1081"/>
      <c r="H90" s="1006"/>
      <c r="I90" s="1080"/>
      <c r="J90" s="1081"/>
      <c r="K90" s="1082"/>
      <c r="L90" s="1081"/>
      <c r="M90" s="1082"/>
      <c r="N90" s="1115"/>
      <c r="O90" s="1084"/>
      <c r="P90" s="1080"/>
      <c r="Q90" s="1081"/>
      <c r="R90" s="1033"/>
      <c r="S90" s="1085" t="s">
        <v>1088</v>
      </c>
      <c r="T90" s="1086"/>
      <c r="U90" s="1087"/>
      <c r="V90" s="1063"/>
      <c r="W90" s="1004"/>
      <c r="X90" s="1004"/>
      <c r="Y90" s="1004"/>
      <c r="Z90" s="1004"/>
    </row>
    <row r="91" spans="1:26" s="1005" customFormat="1" ht="15.75">
      <c r="A91" s="1076"/>
      <c r="B91" s="1091" t="s">
        <v>1089</v>
      </c>
      <c r="C91" s="1092"/>
      <c r="D91" s="1093"/>
      <c r="E91" s="1006"/>
      <c r="F91" s="1094">
        <f>+IF($P$2=0,$P91,0)</f>
        <v>0</v>
      </c>
      <c r="G91" s="1095">
        <f>+IF($P$2=0,$Q91,0)</f>
        <v>0</v>
      </c>
      <c r="H91" s="1006"/>
      <c r="I91" s="1094">
        <f>+IF(OR($P$2=98,$P$2=42,$P$2=96,$P$2=97),$P91,0)</f>
        <v>0</v>
      </c>
      <c r="J91" s="1095">
        <f>+IF(OR($P$2=98,$P$2=42,$P$2=96,$P$2=97),$Q91,0)</f>
        <v>0</v>
      </c>
      <c r="K91" s="1082"/>
      <c r="L91" s="1095">
        <f>+IF($P$2=33,$Q91,0)</f>
        <v>0</v>
      </c>
      <c r="M91" s="1082"/>
      <c r="N91" s="1096">
        <f>+ROUND(+G91+J91+L91,0)</f>
        <v>0</v>
      </c>
      <c r="O91" s="1084"/>
      <c r="P91" s="1094">
        <f>+ROUND(OTCHET!E469+OTCHET!E472+OTCHET!E482,0)</f>
        <v>0</v>
      </c>
      <c r="Q91" s="1095">
        <f>+ROUND(OTCHET!L469+OTCHET!L472+OTCHET!L482,0)</f>
        <v>0</v>
      </c>
      <c r="R91" s="1033"/>
      <c r="S91" s="1775" t="s">
        <v>1090</v>
      </c>
      <c r="T91" s="1776"/>
      <c r="U91" s="1777"/>
      <c r="V91" s="1063"/>
      <c r="W91" s="1004"/>
      <c r="X91" s="1004"/>
      <c r="Y91" s="1004"/>
      <c r="Z91" s="1004"/>
    </row>
    <row r="92" spans="1:26" s="1005" customFormat="1" ht="15.75">
      <c r="A92" s="1076"/>
      <c r="B92" s="1097" t="s">
        <v>1091</v>
      </c>
      <c r="C92" s="1098"/>
      <c r="D92" s="1099"/>
      <c r="E92" s="1006"/>
      <c r="F92" s="1106">
        <f>+IF($P$2=0,$P92,0)</f>
        <v>0</v>
      </c>
      <c r="G92" s="1107">
        <f>+IF($P$2=0,$Q92,0)</f>
        <v>0</v>
      </c>
      <c r="H92" s="1006"/>
      <c r="I92" s="1106">
        <f>+IF(OR($P$2=98,$P$2=42,$P$2=96,$P$2=97),$P92,0)</f>
        <v>0</v>
      </c>
      <c r="J92" s="1107">
        <f>+IF(OR($P$2=98,$P$2=42,$P$2=96,$P$2=97),$Q92,0)</f>
        <v>0</v>
      </c>
      <c r="K92" s="1082"/>
      <c r="L92" s="1107">
        <f>+IF($P$2=33,$Q92,0)</f>
        <v>0</v>
      </c>
      <c r="M92" s="1082"/>
      <c r="N92" s="1108">
        <f>+ROUND(+G92+J92+L92,0)</f>
        <v>0</v>
      </c>
      <c r="O92" s="1084"/>
      <c r="P92" s="1106">
        <f>+ROUND(OTCHET!E470+OTCHET!E473+OTCHET!E483+OTCHET!E505+IF(+OTCHET!E497&gt;0,+OTCHET!E497,0),0)</f>
        <v>0</v>
      </c>
      <c r="Q92" s="1107">
        <f>+ROUND(OTCHET!L470+OTCHET!L473+OTCHET!L483+OTCHET!L505+IF(+OTCHET!L497&gt;0,+OTCHET!L497,0),0)</f>
        <v>0</v>
      </c>
      <c r="R92" s="1033"/>
      <c r="S92" s="1778" t="s">
        <v>1092</v>
      </c>
      <c r="T92" s="1779"/>
      <c r="U92" s="1780"/>
      <c r="V92" s="1063"/>
      <c r="W92" s="1004"/>
      <c r="X92" s="1004"/>
      <c r="Y92" s="1004"/>
      <c r="Z92" s="1004"/>
    </row>
    <row r="93" spans="1:26" s="1005" customFormat="1" ht="15.75">
      <c r="A93" s="1076"/>
      <c r="B93" s="1097" t="s">
        <v>1093</v>
      </c>
      <c r="C93" s="1098"/>
      <c r="D93" s="1099"/>
      <c r="E93" s="1006"/>
      <c r="F93" s="1100">
        <f>+IF($P$2=0,$P93,0)</f>
        <v>0</v>
      </c>
      <c r="G93" s="1101">
        <f>+IF($P$2=0,$Q93,0)</f>
        <v>0</v>
      </c>
      <c r="H93" s="1006"/>
      <c r="I93" s="1100">
        <f>+IF(OR($P$2=98,$P$2=42,$P$2=96,$P$2=97),$P93,0)</f>
        <v>0</v>
      </c>
      <c r="J93" s="1101">
        <f>+IF(OR($P$2=98,$P$2=42,$P$2=96,$P$2=97),$Q93,0)</f>
        <v>0</v>
      </c>
      <c r="K93" s="1082"/>
      <c r="L93" s="1101">
        <f>+IF($P$2=33,$Q93,0)</f>
        <v>0</v>
      </c>
      <c r="M93" s="1082"/>
      <c r="N93" s="1102">
        <f>+ROUND(+G93+J93+L93,0)</f>
        <v>0</v>
      </c>
      <c r="O93" s="1084"/>
      <c r="P93" s="1100">
        <f>+ROUND(+SUM(OTCHET!E475:E477),0)</f>
        <v>0</v>
      </c>
      <c r="Q93" s="1101">
        <f>+ROUND(+SUM(OTCHET!L475:L477),0)</f>
        <v>0</v>
      </c>
      <c r="R93" s="1033"/>
      <c r="S93" s="1778" t="s">
        <v>1094</v>
      </c>
      <c r="T93" s="1779"/>
      <c r="U93" s="1780"/>
      <c r="V93" s="1063"/>
      <c r="W93" s="1004"/>
      <c r="X93" s="1004"/>
      <c r="Y93" s="1004"/>
      <c r="Z93" s="1004"/>
    </row>
    <row r="94" spans="1:26" s="1005" customFormat="1" ht="15.75">
      <c r="A94" s="1076"/>
      <c r="B94" s="1255" t="s">
        <v>1095</v>
      </c>
      <c r="C94" s="1256"/>
      <c r="D94" s="1257"/>
      <c r="E94" s="1006"/>
      <c r="F94" s="1088">
        <f>+IF($P$2=0,$P94,0)</f>
        <v>0</v>
      </c>
      <c r="G94" s="1089">
        <f>+IF($P$2=0,$Q94,0)</f>
        <v>0</v>
      </c>
      <c r="H94" s="1006"/>
      <c r="I94" s="1088">
        <f>+IF(OR($P$2=98,$P$2=42,$P$2=96,$P$2=97),$P94,0)</f>
        <v>0</v>
      </c>
      <c r="J94" s="1089">
        <f>+IF(OR($P$2=98,$P$2=42,$P$2=96,$P$2=97),$Q94,0)</f>
        <v>0</v>
      </c>
      <c r="K94" s="1082"/>
      <c r="L94" s="1089">
        <f>+IF($P$2=33,$Q94,0)</f>
        <v>0</v>
      </c>
      <c r="M94" s="1082"/>
      <c r="N94" s="1119">
        <f>+ROUND(+G94+J94+L94,0)</f>
        <v>0</v>
      </c>
      <c r="O94" s="1084"/>
      <c r="P94" s="1088">
        <f>+ROUND(+SUM(OTCHET!E478:E479),0)</f>
        <v>0</v>
      </c>
      <c r="Q94" s="1089">
        <f>+ROUND(+SUM(OTCHET!L478:L479),0)</f>
        <v>0</v>
      </c>
      <c r="R94" s="1033"/>
      <c r="S94" s="1784" t="s">
        <v>1096</v>
      </c>
      <c r="T94" s="1785"/>
      <c r="U94" s="1786"/>
      <c r="V94" s="1063"/>
      <c r="W94" s="1004"/>
      <c r="X94" s="1004"/>
      <c r="Y94" s="1004"/>
      <c r="Z94" s="1004"/>
    </row>
    <row r="95" spans="1:26" s="1005" customFormat="1" ht="15.75">
      <c r="A95" s="1076"/>
      <c r="B95" s="1109" t="s">
        <v>1097</v>
      </c>
      <c r="C95" s="1110"/>
      <c r="D95" s="1111"/>
      <c r="E95" s="1006"/>
      <c r="F95" s="1112">
        <f>+ROUND(+SUM(F91:F94),0)</f>
        <v>0</v>
      </c>
      <c r="G95" s="1113">
        <f>+ROUND(+SUM(G91:G94),0)</f>
        <v>0</v>
      </c>
      <c r="H95" s="1006"/>
      <c r="I95" s="1112">
        <f>+ROUND(+SUM(I91:I94),0)</f>
        <v>0</v>
      </c>
      <c r="J95" s="1113">
        <f>+ROUND(+SUM(J91:J94),0)</f>
        <v>0</v>
      </c>
      <c r="K95" s="1082"/>
      <c r="L95" s="1113">
        <f>+ROUND(+SUM(L91:L94),0)</f>
        <v>0</v>
      </c>
      <c r="M95" s="1082"/>
      <c r="N95" s="1114">
        <f>+ROUND(+SUM(N91:N94),0)</f>
        <v>0</v>
      </c>
      <c r="O95" s="1084"/>
      <c r="P95" s="1112">
        <f>+ROUND(+SUM(P91:P94),0)</f>
        <v>0</v>
      </c>
      <c r="Q95" s="1113">
        <f>+ROUND(+SUM(Q91:Q94),0)</f>
        <v>0</v>
      </c>
      <c r="R95" s="1033"/>
      <c r="S95" s="1787" t="s">
        <v>1098</v>
      </c>
      <c r="T95" s="1788"/>
      <c r="U95" s="1789"/>
      <c r="V95" s="1063"/>
      <c r="W95" s="1004"/>
      <c r="X95" s="1004"/>
      <c r="Y95" s="1004"/>
      <c r="Z95" s="1004"/>
    </row>
    <row r="96" spans="1:26" s="1005" customFormat="1" ht="15.75">
      <c r="A96" s="1076"/>
      <c r="B96" s="1085" t="s">
        <v>1099</v>
      </c>
      <c r="C96" s="1086"/>
      <c r="D96" s="1087"/>
      <c r="E96" s="1006"/>
      <c r="F96" s="1080"/>
      <c r="G96" s="1081"/>
      <c r="H96" s="1006"/>
      <c r="I96" s="1080"/>
      <c r="J96" s="1081"/>
      <c r="K96" s="1082"/>
      <c r="L96" s="1081"/>
      <c r="M96" s="1082"/>
      <c r="N96" s="1115"/>
      <c r="O96" s="1084"/>
      <c r="P96" s="1080"/>
      <c r="Q96" s="1081"/>
      <c r="R96" s="1033"/>
      <c r="S96" s="1085" t="s">
        <v>1099</v>
      </c>
      <c r="T96" s="1086"/>
      <c r="U96" s="1087"/>
      <c r="V96" s="1063"/>
      <c r="W96" s="1004"/>
      <c r="X96" s="1004"/>
      <c r="Y96" s="1004"/>
      <c r="Z96" s="1004"/>
    </row>
    <row r="97" spans="1:26" s="1005" customFormat="1" ht="15.75">
      <c r="A97" s="1076"/>
      <c r="B97" s="1091" t="s">
        <v>1100</v>
      </c>
      <c r="C97" s="1092"/>
      <c r="D97" s="1093"/>
      <c r="E97" s="1006"/>
      <c r="F97" s="1094">
        <f>+IF($P$2=0,$P97,0)</f>
        <v>0</v>
      </c>
      <c r="G97" s="1095">
        <f>+IF($P$2=0,$Q97,0)</f>
        <v>0</v>
      </c>
      <c r="H97" s="1006"/>
      <c r="I97" s="1094">
        <f>+IF(OR($P$2=98,$P$2=42,$P$2=96,$P$2=97),$P97,0)</f>
        <v>0</v>
      </c>
      <c r="J97" s="1095">
        <f>+IF(OR($P$2=98,$P$2=42,$P$2=96,$P$2=97),$Q97,0)</f>
        <v>0</v>
      </c>
      <c r="K97" s="1082"/>
      <c r="L97" s="1095">
        <f>+IF($P$2=33,$Q97,0)</f>
        <v>0</v>
      </c>
      <c r="M97" s="1082"/>
      <c r="N97" s="1096">
        <f>+ROUND(+G97+J97+L97,0)</f>
        <v>0</v>
      </c>
      <c r="O97" s="1084"/>
      <c r="P97" s="1094">
        <f>+ROUND(OTCHET!E539+OTCHET!E544,0)</f>
        <v>0</v>
      </c>
      <c r="Q97" s="1095">
        <f>+ROUND(OTCHET!L539+OTCHET!L544,0)</f>
        <v>0</v>
      </c>
      <c r="R97" s="1033"/>
      <c r="S97" s="1775" t="s">
        <v>1101</v>
      </c>
      <c r="T97" s="1776"/>
      <c r="U97" s="1777"/>
      <c r="V97" s="1063"/>
      <c r="W97" s="1004"/>
      <c r="X97" s="1004"/>
      <c r="Y97" s="1004"/>
      <c r="Z97" s="1004"/>
    </row>
    <row r="98" spans="1:26" s="1005" customFormat="1" ht="15.75">
      <c r="A98" s="1076"/>
      <c r="B98" s="1103" t="s">
        <v>1102</v>
      </c>
      <c r="C98" s="1104"/>
      <c r="D98" s="1105"/>
      <c r="E98" s="1006"/>
      <c r="F98" s="1106">
        <f>+IF($P$2=0,$P98,0)</f>
        <v>0</v>
      </c>
      <c r="G98" s="1107">
        <f>+IF($P$2=0,$Q98,0)</f>
        <v>0</v>
      </c>
      <c r="H98" s="1006"/>
      <c r="I98" s="1106">
        <f>+IF(OR($P$2=98,$P$2=42,$P$2=96,$P$2=97),$P98,0)</f>
        <v>0</v>
      </c>
      <c r="J98" s="1107">
        <f>+IF(OR($P$2=98,$P$2=42,$P$2=96,$P$2=97),$Q98,0)</f>
        <v>0</v>
      </c>
      <c r="K98" s="1082"/>
      <c r="L98" s="1107">
        <f>+IF($P$2=33,$Q98,0)</f>
        <v>0</v>
      </c>
      <c r="M98" s="1082"/>
      <c r="N98" s="1108">
        <f>+ROUND(+G98+J98+L98,0)</f>
        <v>0</v>
      </c>
      <c r="O98" s="1084"/>
      <c r="P98" s="1106">
        <f>+ROUND(+OTCHET!E480+OTCHET!E561+OTCHET!E563,0)</f>
        <v>0</v>
      </c>
      <c r="Q98" s="1107">
        <f>+ROUND(+OTCHET!L480+OTCHET!L561+OTCHET!L563,0)</f>
        <v>0</v>
      </c>
      <c r="R98" s="1033"/>
      <c r="S98" s="1778" t="s">
        <v>1103</v>
      </c>
      <c r="T98" s="1779"/>
      <c r="U98" s="1780"/>
      <c r="V98" s="1063"/>
      <c r="W98" s="1004"/>
      <c r="X98" s="1004"/>
      <c r="Y98" s="1004"/>
      <c r="Z98" s="1004"/>
    </row>
    <row r="99" spans="1:26" s="1005" customFormat="1" ht="15.75">
      <c r="A99" s="1076"/>
      <c r="B99" s="1109" t="s">
        <v>1104</v>
      </c>
      <c r="C99" s="1110"/>
      <c r="D99" s="1111"/>
      <c r="E99" s="1006"/>
      <c r="F99" s="1112">
        <f>+ROUND(+SUM(F97:F98),0)</f>
        <v>0</v>
      </c>
      <c r="G99" s="1113">
        <f>+ROUND(+SUM(G97:G98),0)</f>
        <v>0</v>
      </c>
      <c r="H99" s="1006"/>
      <c r="I99" s="1112">
        <f>+ROUND(+SUM(I97:I98),0)</f>
        <v>0</v>
      </c>
      <c r="J99" s="1113">
        <f>+ROUND(+SUM(J97:J98),0)</f>
        <v>0</v>
      </c>
      <c r="K99" s="1082"/>
      <c r="L99" s="1113">
        <f>+ROUND(+SUM(L97:L98),0)</f>
        <v>0</v>
      </c>
      <c r="M99" s="1082"/>
      <c r="N99" s="1114">
        <f>+ROUND(+SUM(N97:N98),0)</f>
        <v>0</v>
      </c>
      <c r="O99" s="1084"/>
      <c r="P99" s="1112">
        <f>+ROUND(+SUM(P97:P98),0)</f>
        <v>0</v>
      </c>
      <c r="Q99" s="1113">
        <f>+ROUND(+SUM(Q97:Q98),0)</f>
        <v>0</v>
      </c>
      <c r="R99" s="1033"/>
      <c r="S99" s="1787" t="s">
        <v>1105</v>
      </c>
      <c r="T99" s="1788"/>
      <c r="U99" s="1789"/>
      <c r="V99" s="1063"/>
      <c r="W99" s="1004"/>
      <c r="X99" s="1004"/>
      <c r="Y99" s="1004"/>
      <c r="Z99" s="1004"/>
    </row>
    <row r="100" spans="1:26" s="1005" customFormat="1" ht="8.25" customHeight="1">
      <c r="A100" s="1076"/>
      <c r="B100" s="1179"/>
      <c r="C100" s="1117"/>
      <c r="D100" s="1118"/>
      <c r="E100" s="1006"/>
      <c r="F100" s="1094"/>
      <c r="G100" s="1095"/>
      <c r="H100" s="1006"/>
      <c r="I100" s="1094"/>
      <c r="J100" s="1095"/>
      <c r="K100" s="1082"/>
      <c r="L100" s="1095"/>
      <c r="M100" s="1082"/>
      <c r="N100" s="1096"/>
      <c r="O100" s="1084"/>
      <c r="P100" s="1094"/>
      <c r="Q100" s="1095"/>
      <c r="R100" s="1033"/>
      <c r="S100" s="1180"/>
      <c r="T100" s="1181"/>
      <c r="U100" s="1182"/>
      <c r="V100" s="1063"/>
      <c r="W100" s="1004"/>
      <c r="X100" s="1004"/>
      <c r="Y100" s="1004"/>
      <c r="Z100" s="1004"/>
    </row>
    <row r="101" spans="1:26" s="1005" customFormat="1" ht="16.5" thickBot="1">
      <c r="A101" s="1076"/>
      <c r="B101" s="1183" t="s">
        <v>1106</v>
      </c>
      <c r="C101" s="1184"/>
      <c r="D101" s="1185"/>
      <c r="E101" s="1006"/>
      <c r="F101" s="1186">
        <f>+ROUND(F89+F95+F99,0)</f>
        <v>0</v>
      </c>
      <c r="G101" s="1187">
        <f>+ROUND(G89+G95+G99,0)</f>
        <v>0</v>
      </c>
      <c r="H101" s="1006"/>
      <c r="I101" s="1186">
        <f>+ROUND(I89+I95+I99,0)</f>
        <v>0</v>
      </c>
      <c r="J101" s="1187">
        <f>+ROUND(J89+J95+J99,0)</f>
        <v>0</v>
      </c>
      <c r="K101" s="1082"/>
      <c r="L101" s="1187">
        <f>+ROUND(L89+L95+L99,0)</f>
        <v>0</v>
      </c>
      <c r="M101" s="1082"/>
      <c r="N101" s="1188">
        <f>+ROUND(N89+N95+N99,0)</f>
        <v>0</v>
      </c>
      <c r="O101" s="1189"/>
      <c r="P101" s="1186">
        <f>+ROUND(P89+P95+P99,0)</f>
        <v>0</v>
      </c>
      <c r="Q101" s="1187">
        <f>+ROUND(Q89+Q95+Q99,0)</f>
        <v>0</v>
      </c>
      <c r="R101" s="1033"/>
      <c r="S101" s="1799" t="s">
        <v>1107</v>
      </c>
      <c r="T101" s="1800"/>
      <c r="U101" s="1801"/>
      <c r="V101" s="1063"/>
      <c r="W101" s="1004"/>
      <c r="X101" s="1004"/>
      <c r="Y101" s="1004"/>
      <c r="Z101" s="1004"/>
    </row>
    <row r="102" spans="1:26" s="1005" customFormat="1" ht="15.75">
      <c r="A102" s="1076"/>
      <c r="B102" s="1077" t="s">
        <v>1108</v>
      </c>
      <c r="C102" s="1078"/>
      <c r="D102" s="1079"/>
      <c r="E102" s="1006"/>
      <c r="F102" s="1088"/>
      <c r="G102" s="1089"/>
      <c r="H102" s="1006"/>
      <c r="I102" s="1088"/>
      <c r="J102" s="1089"/>
      <c r="K102" s="1082"/>
      <c r="L102" s="1089"/>
      <c r="M102" s="1082"/>
      <c r="N102" s="1119"/>
      <c r="O102" s="1084"/>
      <c r="P102" s="1088"/>
      <c r="Q102" s="1089"/>
      <c r="R102" s="1033"/>
      <c r="S102" s="1258" t="s">
        <v>1108</v>
      </c>
      <c r="T102" s="1259"/>
      <c r="U102" s="1260"/>
      <c r="V102" s="1063"/>
      <c r="W102" s="1004"/>
      <c r="X102" s="1004"/>
      <c r="Y102" s="1004"/>
      <c r="Z102" s="1004"/>
    </row>
    <row r="103" spans="1:26" s="1005" customFormat="1" ht="15.75">
      <c r="A103" s="1076"/>
      <c r="B103" s="1252" t="s">
        <v>1109</v>
      </c>
      <c r="C103" s="1253"/>
      <c r="D103" s="1254"/>
      <c r="E103" s="1006"/>
      <c r="F103" s="1094"/>
      <c r="G103" s="1095"/>
      <c r="H103" s="1006"/>
      <c r="I103" s="1094"/>
      <c r="J103" s="1095"/>
      <c r="K103" s="1082"/>
      <c r="L103" s="1095"/>
      <c r="M103" s="1082"/>
      <c r="N103" s="1096"/>
      <c r="O103" s="1084"/>
      <c r="P103" s="1094"/>
      <c r="Q103" s="1095"/>
      <c r="R103" s="1033"/>
      <c r="S103" s="1261" t="s">
        <v>1109</v>
      </c>
      <c r="T103" s="1262"/>
      <c r="U103" s="1263"/>
      <c r="V103" s="1063"/>
      <c r="W103" s="1004"/>
      <c r="X103" s="1004"/>
      <c r="Y103" s="1004"/>
      <c r="Z103" s="1004"/>
    </row>
    <row r="104" spans="1:26" s="1005" customFormat="1" ht="15.75">
      <c r="A104" s="1076"/>
      <c r="B104" s="1097" t="s">
        <v>1110</v>
      </c>
      <c r="C104" s="1098"/>
      <c r="D104" s="1099"/>
      <c r="E104" s="1006"/>
      <c r="F104" s="1100">
        <f>+IF($P$2=0,$P104,0)</f>
        <v>0</v>
      </c>
      <c r="G104" s="1101">
        <f>+IF($P$2=0,$Q104,0)</f>
        <v>0</v>
      </c>
      <c r="H104" s="1006"/>
      <c r="I104" s="1100">
        <f>+IF(OR($P$2=98,$P$2=42,$P$2=96,$P$2=97),$P104,0)</f>
        <v>0</v>
      </c>
      <c r="J104" s="1101">
        <f>+IF(OR($P$2=98,$P$2=42,$P$2=96,$P$2=97),$Q104,0)</f>
        <v>0</v>
      </c>
      <c r="K104" s="1082"/>
      <c r="L104" s="1101">
        <f>+IF($P$2=33,$Q104,0)</f>
        <v>0</v>
      </c>
      <c r="M104" s="1082"/>
      <c r="N104" s="1102">
        <f>+ROUND(+G104+J104+L104,0)</f>
        <v>0</v>
      </c>
      <c r="O104" s="1084"/>
      <c r="P104" s="1100">
        <f>+ROUND(OTCHET!E501+OTCHET!E502+OTCHET!E515,0)</f>
        <v>0</v>
      </c>
      <c r="Q104" s="1101">
        <f>+ROUND(OTCHET!L501+OTCHET!L502+OTCHET!L515,0)</f>
        <v>0</v>
      </c>
      <c r="R104" s="1033"/>
      <c r="S104" s="1775" t="s">
        <v>1111</v>
      </c>
      <c r="T104" s="1776"/>
      <c r="U104" s="1777"/>
      <c r="V104" s="1063"/>
      <c r="W104" s="1004"/>
      <c r="X104" s="1004"/>
      <c r="Y104" s="1004"/>
      <c r="Z104" s="1004"/>
    </row>
    <row r="105" spans="1:26" s="1005" customFormat="1" ht="15.75">
      <c r="A105" s="1076"/>
      <c r="B105" s="1103" t="s">
        <v>1112</v>
      </c>
      <c r="C105" s="1104"/>
      <c r="D105" s="1105"/>
      <c r="E105" s="1006"/>
      <c r="F105" s="1106">
        <f>+IF($P$2=0,$P105,0)</f>
        <v>0</v>
      </c>
      <c r="G105" s="1107">
        <f>+IF($P$2=0,$Q105,0)</f>
        <v>0</v>
      </c>
      <c r="H105" s="1006"/>
      <c r="I105" s="1106">
        <f>+IF(OR($P$2=98,$P$2=42,$P$2=96,$P$2=97),$P105,0)</f>
        <v>0</v>
      </c>
      <c r="J105" s="1107">
        <f>+IF(OR($P$2=98,$P$2=42,$P$2=96,$P$2=97),$Q105,0)</f>
        <v>0</v>
      </c>
      <c r="K105" s="1082"/>
      <c r="L105" s="1107">
        <f>+IF($P$2=33,$Q105,0)</f>
        <v>0</v>
      </c>
      <c r="M105" s="1082"/>
      <c r="N105" s="1108">
        <f>+ROUND(+G105+J105+L105,0)</f>
        <v>0</v>
      </c>
      <c r="O105" s="1084"/>
      <c r="P105" s="1106">
        <f>+ROUND(OTCHET!E503+OTCHET!E504+OTCHET!E519,0)</f>
        <v>0</v>
      </c>
      <c r="Q105" s="1107">
        <f>+ROUND(OTCHET!L503+OTCHET!L504+OTCHET!L519,0)</f>
        <v>0</v>
      </c>
      <c r="R105" s="1033"/>
      <c r="S105" s="1778" t="s">
        <v>1113</v>
      </c>
      <c r="T105" s="1779"/>
      <c r="U105" s="1780"/>
      <c r="V105" s="1063"/>
      <c r="W105" s="1004"/>
      <c r="X105" s="1004"/>
      <c r="Y105" s="1004"/>
      <c r="Z105" s="1004"/>
    </row>
    <row r="106" spans="1:26" s="1005" customFormat="1" ht="15.75">
      <c r="A106" s="1076"/>
      <c r="B106" s="1191" t="s">
        <v>1114</v>
      </c>
      <c r="C106" s="1192"/>
      <c r="D106" s="1193"/>
      <c r="E106" s="1006"/>
      <c r="F106" s="1194">
        <f>+ROUND(+SUM(F104:F105),0)</f>
        <v>0</v>
      </c>
      <c r="G106" s="1195">
        <f>+ROUND(+SUM(G104:G105),0)</f>
        <v>0</v>
      </c>
      <c r="H106" s="1006"/>
      <c r="I106" s="1194">
        <f>+ROUND(+SUM(I104:I105),0)</f>
        <v>0</v>
      </c>
      <c r="J106" s="1195">
        <f>+ROUND(+SUM(J104:J105),0)</f>
        <v>0</v>
      </c>
      <c r="K106" s="1082"/>
      <c r="L106" s="1195">
        <f>+ROUND(+SUM(L104:L105),0)</f>
        <v>0</v>
      </c>
      <c r="M106" s="1082"/>
      <c r="N106" s="1196">
        <f>+ROUND(+SUM(N104:N105),0)</f>
        <v>0</v>
      </c>
      <c r="O106" s="1084"/>
      <c r="P106" s="1194">
        <f>+ROUND(+SUM(P104:P105),0)</f>
        <v>0</v>
      </c>
      <c r="Q106" s="1195">
        <f>+ROUND(+SUM(Q104:Q105),0)</f>
        <v>0</v>
      </c>
      <c r="R106" s="1033"/>
      <c r="S106" s="1787" t="s">
        <v>1115</v>
      </c>
      <c r="T106" s="1788"/>
      <c r="U106" s="1789"/>
      <c r="V106" s="1063"/>
      <c r="W106" s="1004"/>
      <c r="X106" s="1004"/>
      <c r="Y106" s="1004"/>
      <c r="Z106" s="1004"/>
    </row>
    <row r="107" spans="1:26" s="1005" customFormat="1" ht="15.75">
      <c r="A107" s="1076"/>
      <c r="B107" s="1085" t="s">
        <v>1116</v>
      </c>
      <c r="C107" s="1086"/>
      <c r="D107" s="1087"/>
      <c r="E107" s="1006"/>
      <c r="F107" s="1080"/>
      <c r="G107" s="1081"/>
      <c r="H107" s="1006"/>
      <c r="I107" s="1080"/>
      <c r="J107" s="1081"/>
      <c r="K107" s="1082"/>
      <c r="L107" s="1081"/>
      <c r="M107" s="1082"/>
      <c r="N107" s="1115"/>
      <c r="O107" s="1084"/>
      <c r="P107" s="1080"/>
      <c r="Q107" s="1081"/>
      <c r="R107" s="1033"/>
      <c r="S107" s="1264" t="s">
        <v>1116</v>
      </c>
      <c r="T107" s="1265"/>
      <c r="U107" s="1266"/>
      <c r="V107" s="1063"/>
      <c r="W107" s="1004"/>
      <c r="X107" s="1004"/>
      <c r="Y107" s="1004"/>
      <c r="Z107" s="1004"/>
    </row>
    <row r="108" spans="1:26" s="1005" customFormat="1" ht="15.75">
      <c r="A108" s="1076"/>
      <c r="B108" s="1091" t="s">
        <v>1117</v>
      </c>
      <c r="C108" s="1092"/>
      <c r="D108" s="1093"/>
      <c r="E108" s="1006"/>
      <c r="F108" s="1094">
        <f>+IF($P$2=0,$P108,0)</f>
        <v>0</v>
      </c>
      <c r="G108" s="1095">
        <f>+IF($P$2=0,$Q108,0)</f>
        <v>0</v>
      </c>
      <c r="H108" s="1006"/>
      <c r="I108" s="1094">
        <f>+IF(OR($P$2=98,$P$2=42,$P$2=96,$P$2=97),$P108,0)</f>
        <v>0</v>
      </c>
      <c r="J108" s="1095">
        <f>+IF(OR($P$2=98,$P$2=42,$P$2=96,$P$2=97),$Q108,0)</f>
        <v>0</v>
      </c>
      <c r="K108" s="1082"/>
      <c r="L108" s="1095">
        <f>+IF($P$2=33,$Q108,0)</f>
        <v>0</v>
      </c>
      <c r="M108" s="1082"/>
      <c r="N108" s="1096">
        <f>+ROUND(+G108+J108+L108,0)</f>
        <v>0</v>
      </c>
      <c r="O108" s="1084"/>
      <c r="P108" s="1094">
        <f>+ROUND(OTCHET!E485+OTCHET!E486+OTCHET!E489+OTCHET!E490+OTCHET!E493+OTCHET!E494+OTCHET!E498+OTCHET!E507+OTCHET!E508+OTCHET!E511+OTCHET!E512,0)</f>
        <v>0</v>
      </c>
      <c r="Q108" s="1095">
        <f>+ROUND(OTCHET!L485+OTCHET!L486+OTCHET!L489+OTCHET!L490+OTCHET!L493+OTCHET!L494+OTCHET!L498+OTCHET!L507+OTCHET!L508+OTCHET!L511+OTCHET!L512,0)</f>
        <v>0</v>
      </c>
      <c r="R108" s="1033"/>
      <c r="S108" s="1811" t="s">
        <v>1118</v>
      </c>
      <c r="T108" s="1812"/>
      <c r="U108" s="1813"/>
      <c r="V108" s="1063"/>
      <c r="W108" s="1004"/>
      <c r="X108" s="1004"/>
      <c r="Y108" s="1004"/>
      <c r="Z108" s="1004"/>
    </row>
    <row r="109" spans="1:26" s="1005" customFormat="1" ht="15.75">
      <c r="A109" s="1076"/>
      <c r="B109" s="1103" t="s">
        <v>1119</v>
      </c>
      <c r="C109" s="1104"/>
      <c r="D109" s="1105"/>
      <c r="E109" s="1006"/>
      <c r="F109" s="1106">
        <f>+IF($P$2=0,$P109,0)</f>
        <v>0</v>
      </c>
      <c r="G109" s="1107">
        <f>+IF($P$2=0,$Q109,0)</f>
        <v>0</v>
      </c>
      <c r="H109" s="1006"/>
      <c r="I109" s="1106">
        <f>+IF(OR($P$2=98,$P$2=42,$P$2=96,$P$2=97),$P109,0)</f>
        <v>0</v>
      </c>
      <c r="J109" s="1107">
        <f>+IF(OR($P$2=98,$P$2=42,$P$2=96,$P$2=97),$Q109,0)</f>
        <v>0</v>
      </c>
      <c r="K109" s="1082"/>
      <c r="L109" s="1107">
        <f>+IF($P$2=33,$Q109,0)</f>
        <v>0</v>
      </c>
      <c r="M109" s="1082"/>
      <c r="N109" s="1108">
        <f>+ROUND(+G109+J109+L109,0)</f>
        <v>0</v>
      </c>
      <c r="O109" s="1084"/>
      <c r="P109" s="1106">
        <f>+ROUND(OTCHET!E487+OTCHET!E488+OTCHET!E491+OTCHET!E492+OTCHET!E495+OTCHET!E496+OTCHET!E499+OTCHET!E509+OTCHET!E510+OTCHET!E513+OTCHET!E514+IF(+OTCHET!E497&lt;0,+OTCHET!E497,0),0)</f>
        <v>0</v>
      </c>
      <c r="Q109" s="1107">
        <f>+ROUND(OTCHET!L487+OTCHET!L488+OTCHET!L491+OTCHET!L492+OTCHET!L495+OTCHET!L496+OTCHET!L499+OTCHET!L509+OTCHET!L510+OTCHET!L513+OTCHET!L514+IF(+OTCHET!L497&lt;0,+OTCHET!L497,0),0)</f>
        <v>0</v>
      </c>
      <c r="R109" s="1033"/>
      <c r="S109" s="1814" t="s">
        <v>1120</v>
      </c>
      <c r="T109" s="1815"/>
      <c r="U109" s="1816"/>
      <c r="V109" s="1063"/>
      <c r="W109" s="1004"/>
      <c r="X109" s="1004"/>
      <c r="Y109" s="1004"/>
      <c r="Z109" s="1004"/>
    </row>
    <row r="110" spans="1:26" s="1005" customFormat="1" ht="15.75">
      <c r="A110" s="1076"/>
      <c r="B110" s="1191" t="s">
        <v>1121</v>
      </c>
      <c r="C110" s="1192"/>
      <c r="D110" s="1193"/>
      <c r="E110" s="1006"/>
      <c r="F110" s="1194">
        <f>+ROUND(+SUM(F108:F109),0)</f>
        <v>0</v>
      </c>
      <c r="G110" s="1195">
        <f>+ROUND(+SUM(G108:G109),0)</f>
        <v>0</v>
      </c>
      <c r="H110" s="1006"/>
      <c r="I110" s="1194">
        <f>+ROUND(+SUM(I108:I109),0)</f>
        <v>0</v>
      </c>
      <c r="J110" s="1195">
        <f>+ROUND(+SUM(J108:J109),0)</f>
        <v>0</v>
      </c>
      <c r="K110" s="1082"/>
      <c r="L110" s="1195">
        <f>+ROUND(+SUM(L108:L109),0)</f>
        <v>0</v>
      </c>
      <c r="M110" s="1082"/>
      <c r="N110" s="1196">
        <f>+ROUND(+SUM(N108:N109),0)</f>
        <v>0</v>
      </c>
      <c r="O110" s="1084"/>
      <c r="P110" s="1194">
        <f>+ROUND(+SUM(P108:P109),0)</f>
        <v>0</v>
      </c>
      <c r="Q110" s="1195">
        <f>+ROUND(+SUM(Q108:Q109),0)</f>
        <v>0</v>
      </c>
      <c r="R110" s="1033"/>
      <c r="S110" s="1787" t="s">
        <v>1122</v>
      </c>
      <c r="T110" s="1788"/>
      <c r="U110" s="1789"/>
      <c r="V110" s="1063"/>
      <c r="W110" s="1004"/>
      <c r="X110" s="1004"/>
      <c r="Y110" s="1004"/>
      <c r="Z110" s="1004"/>
    </row>
    <row r="111" spans="1:26" s="1005" customFormat="1" ht="15.75">
      <c r="A111" s="1076"/>
      <c r="B111" s="1085" t="s">
        <v>1123</v>
      </c>
      <c r="C111" s="1086"/>
      <c r="D111" s="1087"/>
      <c r="E111" s="1006"/>
      <c r="F111" s="1080"/>
      <c r="G111" s="1081"/>
      <c r="H111" s="1006"/>
      <c r="I111" s="1080"/>
      <c r="J111" s="1081"/>
      <c r="K111" s="1082"/>
      <c r="L111" s="1081"/>
      <c r="M111" s="1082"/>
      <c r="N111" s="1115"/>
      <c r="O111" s="1084"/>
      <c r="P111" s="1080"/>
      <c r="Q111" s="1081"/>
      <c r="R111" s="1033"/>
      <c r="S111" s="1264" t="s">
        <v>1123</v>
      </c>
      <c r="T111" s="1265"/>
      <c r="U111" s="1266"/>
      <c r="V111" s="1063"/>
      <c r="W111" s="1004"/>
      <c r="X111" s="1004"/>
      <c r="Y111" s="1004"/>
      <c r="Z111" s="1004"/>
    </row>
    <row r="112" spans="1:26" s="1005" customFormat="1" ht="15.75">
      <c r="A112" s="1076"/>
      <c r="B112" s="1091" t="s">
        <v>1124</v>
      </c>
      <c r="C112" s="1092"/>
      <c r="D112" s="1093"/>
      <c r="E112" s="1006"/>
      <c r="F112" s="1094">
        <f>+IF($P$2=0,$P112,0)</f>
        <v>0</v>
      </c>
      <c r="G112" s="1095">
        <f>+IF($P$2=0,$Q112,0)</f>
        <v>0</v>
      </c>
      <c r="H112" s="1006"/>
      <c r="I112" s="1094">
        <f>+IF(OR($P$2=98,$P$2=42,$P$2=96,$P$2=97),$P112,0)</f>
        <v>0</v>
      </c>
      <c r="J112" s="1095">
        <f>+IF(OR($P$2=98,$P$2=42,$P$2=96,$P$2=97),$Q112,0)</f>
        <v>0</v>
      </c>
      <c r="K112" s="1082"/>
      <c r="L112" s="1095">
        <f>+IF($P$2=33,$Q112,0)</f>
        <v>0</v>
      </c>
      <c r="M112" s="1082"/>
      <c r="N112" s="1096">
        <f>+ROUND(+G112+J112+L112,0)</f>
        <v>0</v>
      </c>
      <c r="O112" s="1084"/>
      <c r="P112" s="1094">
        <f>+ROUND(OTCHET!E550,0)</f>
        <v>0</v>
      </c>
      <c r="Q112" s="1095">
        <f>+ROUND(OTCHET!L550,0)</f>
        <v>0</v>
      </c>
      <c r="R112" s="1033"/>
      <c r="S112" s="1775" t="s">
        <v>1125</v>
      </c>
      <c r="T112" s="1776"/>
      <c r="U112" s="1777"/>
      <c r="V112" s="1063"/>
      <c r="W112" s="1004"/>
      <c r="X112" s="1004"/>
      <c r="Y112" s="1004"/>
      <c r="Z112" s="1004"/>
    </row>
    <row r="113" spans="1:26" s="1005" customFormat="1" ht="15.75">
      <c r="A113" s="1076"/>
      <c r="B113" s="1103" t="s">
        <v>1126</v>
      </c>
      <c r="C113" s="1104"/>
      <c r="D113" s="1105"/>
      <c r="E113" s="1006"/>
      <c r="F113" s="1106">
        <f>+IF($P$2=0,$P113,0)</f>
        <v>0</v>
      </c>
      <c r="G113" s="1107">
        <f>+IF($P$2=0,$Q113,0)</f>
        <v>0</v>
      </c>
      <c r="H113" s="1006"/>
      <c r="I113" s="1106">
        <f>+IF(OR($P$2=98,$P$2=42,$P$2=96,$P$2=97),$P113,0)</f>
        <v>0</v>
      </c>
      <c r="J113" s="1107">
        <f>+IF(OR($P$2=98,$P$2=42,$P$2=96,$P$2=97),$Q113,0)</f>
        <v>0</v>
      </c>
      <c r="K113" s="1082"/>
      <c r="L113" s="1107">
        <f>+IF($P$2=33,$Q113,0)</f>
        <v>0</v>
      </c>
      <c r="M113" s="1082"/>
      <c r="N113" s="1108">
        <f>+ROUND(+G113+J113+L113,0)</f>
        <v>0</v>
      </c>
      <c r="O113" s="1084"/>
      <c r="P113" s="1106">
        <f>+ROUND(OTCHET!E551,0)</f>
        <v>0</v>
      </c>
      <c r="Q113" s="1107">
        <f>+ROUND(OTCHET!L551,0)</f>
        <v>0</v>
      </c>
      <c r="R113" s="1033"/>
      <c r="S113" s="1778" t="s">
        <v>1127</v>
      </c>
      <c r="T113" s="1779"/>
      <c r="U113" s="1780"/>
      <c r="V113" s="1063"/>
      <c r="W113" s="1004"/>
      <c r="X113" s="1004"/>
      <c r="Y113" s="1004"/>
      <c r="Z113" s="1004"/>
    </row>
    <row r="114" spans="1:26" s="1005" customFormat="1" ht="15.75">
      <c r="A114" s="1076"/>
      <c r="B114" s="1191" t="s">
        <v>1128</v>
      </c>
      <c r="C114" s="1192"/>
      <c r="D114" s="1193"/>
      <c r="E114" s="1006"/>
      <c r="F114" s="1194">
        <f>+ROUND(+SUM(F112:F113),0)</f>
        <v>0</v>
      </c>
      <c r="G114" s="1195">
        <f>+ROUND(+SUM(G112:G113),0)</f>
        <v>0</v>
      </c>
      <c r="H114" s="1006"/>
      <c r="I114" s="1194">
        <f>+ROUND(+SUM(I112:I113),0)</f>
        <v>0</v>
      </c>
      <c r="J114" s="1195">
        <f>+ROUND(+SUM(J112:J113),0)</f>
        <v>0</v>
      </c>
      <c r="K114" s="1082"/>
      <c r="L114" s="1195">
        <f>+ROUND(+SUM(L112:L113),0)</f>
        <v>0</v>
      </c>
      <c r="M114" s="1082"/>
      <c r="N114" s="1196">
        <f>+ROUND(+SUM(N112:N113),0)</f>
        <v>0</v>
      </c>
      <c r="O114" s="1084"/>
      <c r="P114" s="1194">
        <f>+ROUND(+SUM(P112:P113),0)</f>
        <v>0</v>
      </c>
      <c r="Q114" s="1195">
        <f>+ROUND(+SUM(Q112:Q113),0)</f>
        <v>0</v>
      </c>
      <c r="R114" s="1033"/>
      <c r="S114" s="1787" t="s">
        <v>1129</v>
      </c>
      <c r="T114" s="1788"/>
      <c r="U114" s="1789"/>
      <c r="V114" s="1063"/>
      <c r="W114" s="1004"/>
      <c r="X114" s="1004"/>
      <c r="Y114" s="1004"/>
      <c r="Z114" s="1004"/>
    </row>
    <row r="115" spans="1:26" s="1005" customFormat="1" ht="15.75">
      <c r="A115" s="1076"/>
      <c r="B115" s="1085" t="s">
        <v>1130</v>
      </c>
      <c r="C115" s="1086"/>
      <c r="D115" s="1087"/>
      <c r="E115" s="1190"/>
      <c r="F115" s="1088"/>
      <c r="G115" s="1089"/>
      <c r="H115" s="1006"/>
      <c r="I115" s="1088"/>
      <c r="J115" s="1089"/>
      <c r="K115" s="1082"/>
      <c r="L115" s="1089"/>
      <c r="M115" s="1082"/>
      <c r="N115" s="1119"/>
      <c r="O115" s="1084"/>
      <c r="P115" s="1088"/>
      <c r="Q115" s="1089"/>
      <c r="R115" s="1033"/>
      <c r="S115" s="1264" t="s">
        <v>1130</v>
      </c>
      <c r="T115" s="1265"/>
      <c r="U115" s="1266"/>
      <c r="V115" s="1063"/>
      <c r="W115" s="1004"/>
      <c r="X115" s="1004"/>
      <c r="Y115" s="1004"/>
      <c r="Z115" s="1004"/>
    </row>
    <row r="116" spans="1:26" s="1005" customFormat="1" ht="15.75">
      <c r="A116" s="1076"/>
      <c r="B116" s="1091" t="s">
        <v>1131</v>
      </c>
      <c r="C116" s="1092"/>
      <c r="D116" s="1093"/>
      <c r="E116" s="1190"/>
      <c r="F116" s="1088">
        <f>+IF($P$2=0,$P116,0)</f>
        <v>0</v>
      </c>
      <c r="G116" s="1089">
        <f>+IF($P$2=0,$Q116,0)</f>
        <v>0</v>
      </c>
      <c r="H116" s="1006"/>
      <c r="I116" s="1088">
        <f>+IF(OR($P$2=98,$P$2=42,$P$2=96,$P$2=97),$P116,0)</f>
        <v>0</v>
      </c>
      <c r="J116" s="1089">
        <f>+IF(OR($P$2=98,$P$2=42,$P$2=96,$P$2=97),$Q116,0)</f>
        <v>0</v>
      </c>
      <c r="K116" s="1082"/>
      <c r="L116" s="1089">
        <f>+IF($P$2=33,$Q116,0)</f>
        <v>0</v>
      </c>
      <c r="M116" s="1082"/>
      <c r="N116" s="1119">
        <f>+ROUND(+G116+J116+L116,0)</f>
        <v>0</v>
      </c>
      <c r="O116" s="1084"/>
      <c r="P116" s="1088">
        <f>+ROUND(OTCHET!E548+OTCHET!E549+OTCHET!E565+OTCHET!E566,0)</f>
        <v>0</v>
      </c>
      <c r="Q116" s="1089">
        <f>+ROUND(OTCHET!L548+OTCHET!L549+OTCHET!L565+OTCHET!L566,0)</f>
        <v>0</v>
      </c>
      <c r="R116" s="1033"/>
      <c r="S116" s="1775" t="s">
        <v>1132</v>
      </c>
      <c r="T116" s="1776"/>
      <c r="U116" s="1777"/>
      <c r="V116" s="1063"/>
      <c r="W116" s="1004"/>
      <c r="X116" s="1004"/>
      <c r="Y116" s="1004"/>
      <c r="Z116" s="1004"/>
    </row>
    <row r="117" spans="1:26" s="1005" customFormat="1" ht="15.75">
      <c r="A117" s="1076"/>
      <c r="B117" s="1103" t="s">
        <v>1133</v>
      </c>
      <c r="C117" s="1104"/>
      <c r="D117" s="1105"/>
      <c r="E117" s="1006"/>
      <c r="F117" s="1106">
        <f>+IF($P$2=0,$P117,0)</f>
        <v>0</v>
      </c>
      <c r="G117" s="1107">
        <f>+IF($P$2=0,$Q117,0)</f>
        <v>0</v>
      </c>
      <c r="H117" s="1006"/>
      <c r="I117" s="1106">
        <f>+IF(OR($P$2=98,$P$2=42,$P$2=96,$P$2=97),$P117,0)</f>
        <v>0</v>
      </c>
      <c r="J117" s="1107">
        <f>+IF(OR($P$2=98,$P$2=42,$P$2=96,$P$2=97),$Q117,0)</f>
        <v>0</v>
      </c>
      <c r="K117" s="1082"/>
      <c r="L117" s="1107">
        <f>+IF($P$2=33,$Q117,0)</f>
        <v>0</v>
      </c>
      <c r="M117" s="1082"/>
      <c r="N117" s="1108">
        <f>+ROUND(+G117+J117+L117,0)</f>
        <v>0</v>
      </c>
      <c r="O117" s="1084"/>
      <c r="P117" s="1106">
        <f>+ROUND(OTCHET!E562+OTCHET!E564,0)</f>
        <v>0</v>
      </c>
      <c r="Q117" s="1107">
        <f>+ROUND(OTCHET!L562+OTCHET!L564,0)</f>
        <v>0</v>
      </c>
      <c r="R117" s="1033"/>
      <c r="S117" s="1778" t="s">
        <v>1134</v>
      </c>
      <c r="T117" s="1779"/>
      <c r="U117" s="1780"/>
      <c r="V117" s="1063"/>
      <c r="W117" s="1004"/>
      <c r="X117" s="1004"/>
      <c r="Y117" s="1004"/>
      <c r="Z117" s="1004"/>
    </row>
    <row r="118" spans="1:26" s="1005" customFormat="1" ht="15.75">
      <c r="A118" s="1076"/>
      <c r="B118" s="1191" t="s">
        <v>1135</v>
      </c>
      <c r="C118" s="1192"/>
      <c r="D118" s="1193"/>
      <c r="E118" s="1006"/>
      <c r="F118" s="1194">
        <f>+ROUND(+SUM(F116:F117),0)</f>
        <v>0</v>
      </c>
      <c r="G118" s="1195">
        <f>+ROUND(+SUM(G116:G117),0)</f>
        <v>0</v>
      </c>
      <c r="H118" s="1006"/>
      <c r="I118" s="1194">
        <f>+ROUND(+SUM(I116:I117),0)</f>
        <v>0</v>
      </c>
      <c r="J118" s="1195">
        <f>+ROUND(+SUM(J116:J117),0)</f>
        <v>0</v>
      </c>
      <c r="K118" s="1082"/>
      <c r="L118" s="1195">
        <f>+ROUND(+SUM(L116:L117),0)</f>
        <v>0</v>
      </c>
      <c r="M118" s="1082"/>
      <c r="N118" s="1196">
        <f>+ROUND(+SUM(N116:N117),0)</f>
        <v>0</v>
      </c>
      <c r="O118" s="1084"/>
      <c r="P118" s="1194">
        <f>+ROUND(+SUM(P116:P117),0)</f>
        <v>0</v>
      </c>
      <c r="Q118" s="1195">
        <f>+ROUND(+SUM(Q116:Q117),0)</f>
        <v>0</v>
      </c>
      <c r="R118" s="1033"/>
      <c r="S118" s="1787" t="s">
        <v>1136</v>
      </c>
      <c r="T118" s="1788"/>
      <c r="U118" s="1789"/>
      <c r="V118" s="1063"/>
      <c r="W118" s="1004"/>
      <c r="X118" s="1004"/>
      <c r="Y118" s="1004"/>
      <c r="Z118" s="1004"/>
    </row>
    <row r="119" spans="1:26" s="1005" customFormat="1" ht="8.25" customHeight="1">
      <c r="A119" s="1076"/>
      <c r="B119" s="1209"/>
      <c r="C119" s="1210"/>
      <c r="D119" s="1211"/>
      <c r="E119" s="1006"/>
      <c r="F119" s="1106"/>
      <c r="G119" s="1107"/>
      <c r="H119" s="1006"/>
      <c r="I119" s="1106"/>
      <c r="J119" s="1107"/>
      <c r="K119" s="1082"/>
      <c r="L119" s="1107"/>
      <c r="M119" s="1082"/>
      <c r="N119" s="1108"/>
      <c r="O119" s="1084"/>
      <c r="P119" s="1106"/>
      <c r="Q119" s="1107"/>
      <c r="R119" s="1033"/>
      <c r="S119" s="1212"/>
      <c r="T119" s="1213"/>
      <c r="U119" s="1214"/>
      <c r="V119" s="1063"/>
      <c r="W119" s="1004"/>
      <c r="X119" s="1004"/>
      <c r="Y119" s="1004"/>
      <c r="Z119" s="1004"/>
    </row>
    <row r="120" spans="1:26" s="1005" customFormat="1" ht="16.5" thickBot="1">
      <c r="A120" s="1076"/>
      <c r="B120" s="1215" t="s">
        <v>1137</v>
      </c>
      <c r="C120" s="1216"/>
      <c r="D120" s="1217"/>
      <c r="E120" s="1006"/>
      <c r="F120" s="1267">
        <f>+ROUND(F106+F110+F114+F118,0)</f>
        <v>0</v>
      </c>
      <c r="G120" s="1220">
        <f>+ROUND(G106+G110+G114+G118,0)</f>
        <v>0</v>
      </c>
      <c r="H120" s="1006"/>
      <c r="I120" s="1267">
        <f>+ROUND(I106+I110+I114+I118,0)</f>
        <v>0</v>
      </c>
      <c r="J120" s="1220">
        <f>+ROUND(J106+J110+J114+J118,0)</f>
        <v>0</v>
      </c>
      <c r="K120" s="1082"/>
      <c r="L120" s="1220">
        <f>+ROUND(L106+L110+L114+L118,0)</f>
        <v>0</v>
      </c>
      <c r="M120" s="1082"/>
      <c r="N120" s="1221">
        <f>+ROUND(N106+N110+N114+N118,0)</f>
        <v>0</v>
      </c>
      <c r="O120" s="1084"/>
      <c r="P120" s="1267">
        <f>+ROUND(P106+P110+P114+P118,0)</f>
        <v>0</v>
      </c>
      <c r="Q120" s="1220">
        <f>+ROUND(Q106+Q110+Q114+Q118,0)</f>
        <v>0</v>
      </c>
      <c r="R120" s="1033"/>
      <c r="S120" s="1802" t="s">
        <v>1138</v>
      </c>
      <c r="T120" s="1803"/>
      <c r="U120" s="1804"/>
      <c r="V120" s="1222"/>
      <c r="W120" s="1223"/>
      <c r="X120" s="1224"/>
      <c r="Y120" s="1223"/>
      <c r="Z120" s="1223"/>
    </row>
    <row r="121" spans="1:26" s="1005" customFormat="1" ht="15.75">
      <c r="A121" s="1076"/>
      <c r="B121" s="1077" t="s">
        <v>1139</v>
      </c>
      <c r="C121" s="1078"/>
      <c r="D121" s="1079"/>
      <c r="E121" s="1006"/>
      <c r="F121" s="1088"/>
      <c r="G121" s="1089"/>
      <c r="H121" s="1006"/>
      <c r="I121" s="1088"/>
      <c r="J121" s="1089"/>
      <c r="K121" s="1082"/>
      <c r="L121" s="1089"/>
      <c r="M121" s="1082"/>
      <c r="N121" s="1119"/>
      <c r="O121" s="1084"/>
      <c r="P121" s="1088"/>
      <c r="Q121" s="1089"/>
      <c r="R121" s="1033"/>
      <c r="S121" s="1258" t="s">
        <v>1139</v>
      </c>
      <c r="T121" s="1259"/>
      <c r="U121" s="1260"/>
      <c r="V121" s="1063"/>
      <c r="W121" s="1004"/>
      <c r="X121" s="1004"/>
      <c r="Y121" s="1004"/>
      <c r="Z121" s="1004"/>
    </row>
    <row r="122" spans="1:26" s="1005" customFormat="1" ht="15.75">
      <c r="A122" s="1076"/>
      <c r="B122" s="1091" t="s">
        <v>1140</v>
      </c>
      <c r="C122" s="1092"/>
      <c r="D122" s="1093"/>
      <c r="E122" s="1006"/>
      <c r="F122" s="1094">
        <f>+IF($P$2=0,$P122,0)</f>
        <v>0</v>
      </c>
      <c r="G122" s="1095">
        <f>+IF($P$2=0,$Q122,0)</f>
        <v>0</v>
      </c>
      <c r="H122" s="1006"/>
      <c r="I122" s="1094">
        <f>+IF(OR($P$2=98,$P$2=42,$P$2=96,$P$2=97),$P122,0)</f>
        <v>0</v>
      </c>
      <c r="J122" s="1095">
        <f>+IF(OR($P$2=98,$P$2=42,$P$2=96,$P$2=97),$Q122,0)</f>
        <v>0</v>
      </c>
      <c r="K122" s="1082"/>
      <c r="L122" s="1095">
        <f>+IF($P$2=33,$Q122,0)</f>
        <v>0</v>
      </c>
      <c r="M122" s="1082"/>
      <c r="N122" s="1096">
        <f>+ROUND(+G122+J122+L122,0)</f>
        <v>0</v>
      </c>
      <c r="O122" s="1084"/>
      <c r="P122" s="1094">
        <f>+ROUND(+SUM(OTCHET!E552:E559),0)</f>
        <v>0</v>
      </c>
      <c r="Q122" s="1095">
        <f>+ROUND(+SUM(OTCHET!L552:L559),0)</f>
        <v>0</v>
      </c>
      <c r="R122" s="1033"/>
      <c r="S122" s="1775" t="s">
        <v>1141</v>
      </c>
      <c r="T122" s="1776"/>
      <c r="U122" s="1777"/>
      <c r="V122" s="1063"/>
      <c r="W122" s="1004"/>
      <c r="X122" s="1004"/>
      <c r="Y122" s="1004"/>
      <c r="Z122" s="1004"/>
    </row>
    <row r="123" spans="1:26" s="1005" customFormat="1" ht="15.75">
      <c r="A123" s="1076"/>
      <c r="B123" s="1097" t="s">
        <v>1142</v>
      </c>
      <c r="C123" s="1098"/>
      <c r="D123" s="1099"/>
      <c r="E123" s="1006"/>
      <c r="F123" s="1106">
        <f>+IF($P$2=0,$P123,0)</f>
        <v>0</v>
      </c>
      <c r="G123" s="1107">
        <f>+IF($P$2=0,$Q123,0)</f>
        <v>1654</v>
      </c>
      <c r="H123" s="1006"/>
      <c r="I123" s="1106">
        <f>+IF(OR($P$2=98,$P$2=42,$P$2=96,$P$2=97),$P123,0)</f>
        <v>0</v>
      </c>
      <c r="J123" s="1107">
        <f>+IF(OR($P$2=98,$P$2=42,$P$2=96,$P$2=97),$Q123,0)</f>
        <v>0</v>
      </c>
      <c r="K123" s="1082"/>
      <c r="L123" s="1107">
        <f>+IF($P$2=33,$Q123,0)</f>
        <v>0</v>
      </c>
      <c r="M123" s="1082"/>
      <c r="N123" s="1108">
        <f>+ROUND(+G123+J123+L123,0)</f>
        <v>1654</v>
      </c>
      <c r="O123" s="1084"/>
      <c r="P123" s="1106">
        <f>+ROUND(OTCHET!E527,0)</f>
        <v>0</v>
      </c>
      <c r="Q123" s="1107">
        <f>+ROUND(OTCHET!L527,0)</f>
        <v>1654</v>
      </c>
      <c r="R123" s="1033"/>
      <c r="S123" s="1358" t="s">
        <v>1143</v>
      </c>
      <c r="T123" s="1359"/>
      <c r="U123" s="1360"/>
      <c r="V123" s="1063"/>
      <c r="W123" s="1004"/>
      <c r="X123" s="1004"/>
      <c r="Y123" s="1004"/>
      <c r="Z123" s="1004"/>
    </row>
    <row r="124" spans="1:26" s="1005" customFormat="1" ht="15.75">
      <c r="A124" s="1076"/>
      <c r="B124" s="1097" t="s">
        <v>1144</v>
      </c>
      <c r="C124" s="1098"/>
      <c r="D124" s="1099"/>
      <c r="E124" s="1006"/>
      <c r="F124" s="1106">
        <f>+IF($P$2=0,$P124,0)</f>
        <v>0</v>
      </c>
      <c r="G124" s="1107">
        <f>+IF($P$2=0,$Q124,0)</f>
        <v>0</v>
      </c>
      <c r="H124" s="1006"/>
      <c r="I124" s="1106">
        <f>+IF(OR($P$2=98,$P$2=42,$P$2=96,$P$2=97),$P124,0)</f>
        <v>0</v>
      </c>
      <c r="J124" s="1107">
        <f>+IF(OR($P$2=98,$P$2=42,$P$2=96,$P$2=97),$Q124,0)</f>
        <v>0</v>
      </c>
      <c r="K124" s="1082"/>
      <c r="L124" s="1107">
        <f>+IF($P$2=33,$Q124,0)</f>
        <v>0</v>
      </c>
      <c r="M124" s="1082"/>
      <c r="N124" s="1108">
        <f>+ROUND(+G124+J124+L124,0)</f>
        <v>0</v>
      </c>
      <c r="O124" s="1084"/>
      <c r="P124" s="1106">
        <f>+ROUND(+OTCHET!E524+OTCHET!E534+OTCHET!E560+OTCHET!E567+OTCHET!E568+OTCHET!E582+OTCHET!E594+IF(AND(OTCHET!$F$12=9900,+OTCHET!$E$15=0),+OTCHET!E589,0),0)</f>
        <v>0</v>
      </c>
      <c r="Q124" s="1107">
        <f>+ROUND(+OTCHET!L524+OTCHET!L534+OTCHET!L560+OTCHET!L567+OTCHET!L568+OTCHET!L582+OTCHET!L594+IF(AND(OTCHET!$F$12=9900,+OTCHET!$E$15=0),+OTCHET!L589,0),0)</f>
        <v>0</v>
      </c>
      <c r="R124" s="1033"/>
      <c r="S124" s="1778" t="s">
        <v>1145</v>
      </c>
      <c r="T124" s="1779"/>
      <c r="U124" s="1780"/>
      <c r="V124" s="1063"/>
      <c r="W124" s="1004"/>
      <c r="X124" s="1004"/>
      <c r="Y124" s="1004"/>
      <c r="Z124" s="1004"/>
    </row>
    <row r="125" spans="1:26" s="1005" customFormat="1" ht="4.5" customHeight="1">
      <c r="A125" s="1076"/>
      <c r="B125" s="1582" t="s">
        <v>1947</v>
      </c>
      <c r="C125" s="1583"/>
      <c r="D125" s="1584"/>
      <c r="E125" s="1006"/>
      <c r="F125" s="1585">
        <f>+IF($P$2=0,$P125,0)</f>
        <v>0</v>
      </c>
      <c r="G125" s="1586">
        <f>+IF($P$2=0,$Q125,0)</f>
        <v>0</v>
      </c>
      <c r="H125" s="1006"/>
      <c r="I125" s="1585"/>
      <c r="J125" s="1586"/>
      <c r="K125" s="1082"/>
      <c r="L125" s="1586"/>
      <c r="M125" s="1082"/>
      <c r="N125" s="1587">
        <f>+ROUND(+G125+J125+L125,0)</f>
        <v>0</v>
      </c>
      <c r="O125" s="1084"/>
      <c r="P125" s="1585">
        <f>+ROUND(+IF(AND(OTCHET!$F$12="9900",+OTCHET!$E$15=0,+(OTCHET!E592+OTCHET!E593)&gt;0,+(OTCHET!E590+OTCHET!E591)&lt;0),+OTCHET!E589,0),0)</f>
        <v>0</v>
      </c>
      <c r="Q125" s="1586">
        <f>+ROUND(+IF(AND(OTCHET!$F$12="9900",+OTCHET!$E$15=0,+(OTCHET!L592+OTCHET!L593)&gt;=0,+(OTCHET!L590+OTCHET!L591)&lt;=0),+OTCHET!L589,0),0)</f>
        <v>0</v>
      </c>
      <c r="R125" s="1033"/>
      <c r="S125" s="1588" t="s">
        <v>1948</v>
      </c>
      <c r="T125" s="1589"/>
      <c r="U125" s="1590"/>
      <c r="V125" s="1063"/>
      <c r="W125" s="1004"/>
      <c r="X125" s="1004"/>
      <c r="Y125" s="1004"/>
      <c r="Z125" s="1004"/>
    </row>
    <row r="126" spans="1:26" s="1005" customFormat="1" ht="15.75">
      <c r="A126" s="1076"/>
      <c r="B126" s="1268" t="s">
        <v>2116</v>
      </c>
      <c r="C126" s="1269"/>
      <c r="D126" s="1270"/>
      <c r="E126" s="1006"/>
      <c r="F126" s="1271"/>
      <c r="G126" s="1272"/>
      <c r="H126" s="1006"/>
      <c r="I126" s="1271"/>
      <c r="J126" s="1272"/>
      <c r="K126" s="1082"/>
      <c r="L126" s="1272"/>
      <c r="M126" s="1082"/>
      <c r="N126" s="1273">
        <f>+ROUND(+G126+J126+L126,0)</f>
        <v>0</v>
      </c>
      <c r="O126" s="1084"/>
      <c r="P126" s="1271"/>
      <c r="Q126" s="1272"/>
      <c r="R126" s="1033"/>
      <c r="S126" s="1826" t="s">
        <v>2117</v>
      </c>
      <c r="T126" s="1827"/>
      <c r="U126" s="1828"/>
      <c r="V126" s="1063"/>
      <c r="W126" s="1004"/>
      <c r="X126" s="1004"/>
      <c r="Y126" s="1004"/>
      <c r="Z126" s="1004"/>
    </row>
    <row r="127" spans="1:26" s="1005" customFormat="1" ht="16.5" thickBot="1">
      <c r="A127" s="1076"/>
      <c r="B127" s="1274" t="s">
        <v>1146</v>
      </c>
      <c r="C127" s="1226"/>
      <c r="D127" s="1227"/>
      <c r="E127" s="1006"/>
      <c r="F127" s="1228">
        <f>+ROUND(+SUM(F122:F126),0)</f>
        <v>0</v>
      </c>
      <c r="G127" s="1229">
        <f>+ROUND(+SUM(G122:G126),0)</f>
        <v>1654</v>
      </c>
      <c r="H127" s="1006"/>
      <c r="I127" s="1228">
        <f>+ROUND(+SUM(I122:I126),0)</f>
        <v>0</v>
      </c>
      <c r="J127" s="1229">
        <f>+ROUND(+SUM(J122:J126),0)</f>
        <v>0</v>
      </c>
      <c r="K127" s="1082"/>
      <c r="L127" s="1229">
        <f>+ROUND(+SUM(L122:L126),0)</f>
        <v>0</v>
      </c>
      <c r="M127" s="1082"/>
      <c r="N127" s="1230">
        <f>+ROUND(+SUM(N122:N126),0)</f>
        <v>1654</v>
      </c>
      <c r="O127" s="1084"/>
      <c r="P127" s="1228">
        <f>+ROUND(+SUM(P122:P126),0)</f>
        <v>0</v>
      </c>
      <c r="Q127" s="1229">
        <f>+ROUND(+SUM(Q122:Q126),0)</f>
        <v>1654</v>
      </c>
      <c r="R127" s="1033"/>
      <c r="S127" s="1805" t="s">
        <v>1147</v>
      </c>
      <c r="T127" s="1806"/>
      <c r="U127" s="1807"/>
      <c r="V127" s="1222"/>
      <c r="W127" s="1223"/>
      <c r="X127" s="1224"/>
      <c r="Y127" s="1223"/>
      <c r="Z127" s="1223"/>
    </row>
    <row r="128" spans="1:26" s="1005" customFormat="1" ht="15.75">
      <c r="A128" s="1076"/>
      <c r="B128" s="1077" t="s">
        <v>1148</v>
      </c>
      <c r="C128" s="1078"/>
      <c r="D128" s="1079"/>
      <c r="E128" s="1190"/>
      <c r="F128" s="1088"/>
      <c r="G128" s="1089"/>
      <c r="H128" s="1006"/>
      <c r="I128" s="1088"/>
      <c r="J128" s="1089"/>
      <c r="K128" s="1082"/>
      <c r="L128" s="1089"/>
      <c r="M128" s="1082"/>
      <c r="N128" s="1119"/>
      <c r="O128" s="1084"/>
      <c r="P128" s="1088"/>
      <c r="Q128" s="1089"/>
      <c r="R128" s="1033"/>
      <c r="S128" s="1258" t="s">
        <v>1148</v>
      </c>
      <c r="T128" s="1259"/>
      <c r="U128" s="1260"/>
      <c r="V128" s="1063"/>
      <c r="W128" s="1004"/>
      <c r="X128" s="1004"/>
      <c r="Y128" s="1004"/>
      <c r="Z128" s="1004"/>
    </row>
    <row r="129" spans="1:26" s="1005" customFormat="1" ht="15.75">
      <c r="A129" s="1076"/>
      <c r="B129" s="1091" t="s">
        <v>1149</v>
      </c>
      <c r="C129" s="1092"/>
      <c r="D129" s="1093"/>
      <c r="E129" s="1006"/>
      <c r="F129" s="1094">
        <f>+IF($P$2=0,$P129,0)</f>
        <v>0</v>
      </c>
      <c r="G129" s="1095">
        <f>+IF($P$2=0,$Q129,0)</f>
        <v>0</v>
      </c>
      <c r="H129" s="1006"/>
      <c r="I129" s="1094">
        <f>+IF(OR($P$2=98,$P$2=42,$P$2=96,$P$2=97),$P129,0)</f>
        <v>0</v>
      </c>
      <c r="J129" s="1095">
        <f>+IF(OR($P$2=98,$P$2=42,$P$2=96,$P$2=97),$Q129,0)</f>
        <v>0</v>
      </c>
      <c r="K129" s="1082"/>
      <c r="L129" s="1095">
        <f>+IF($P$2=33,$Q129,0)</f>
        <v>0</v>
      </c>
      <c r="M129" s="1082"/>
      <c r="N129" s="1096">
        <f>+ROUND(+G129+J129+L129,0)</f>
        <v>0</v>
      </c>
      <c r="O129" s="1084"/>
      <c r="P129" s="1094">
        <f>+ROUND(+SUM(OTCHET!E570:E575)+SUM(OTCHET!E584:E585)+IF(AND(OTCHET!$F$12=9900,+OTCHET!$E$15=0),0,SUM(OTCHET!E590:E591)),0)</f>
        <v>0</v>
      </c>
      <c r="Q129" s="1095">
        <f>+ROUND(+SUM(OTCHET!L570:L575)+SUM(OTCHET!L584:L585)+IF(AND(OTCHET!$F$12=9900,+OTCHET!$E$15=0),0,SUM(OTCHET!L590:L591)),0)</f>
        <v>0</v>
      </c>
      <c r="R129" s="1033"/>
      <c r="S129" s="1775" t="s">
        <v>1150</v>
      </c>
      <c r="T129" s="1776"/>
      <c r="U129" s="1777"/>
      <c r="V129" s="1063"/>
      <c r="W129" s="1004"/>
      <c r="X129" s="1004"/>
      <c r="Y129" s="1004"/>
      <c r="Z129" s="1004"/>
    </row>
    <row r="130" spans="1:26" s="1005" customFormat="1" ht="15.75">
      <c r="A130" s="1076"/>
      <c r="B130" s="1097" t="s">
        <v>2149</v>
      </c>
      <c r="C130" s="1098"/>
      <c r="D130" s="1099"/>
      <c r="E130" s="1006"/>
      <c r="F130" s="1106">
        <f>+IF($P$2=0,$P130,0)</f>
        <v>0</v>
      </c>
      <c r="G130" s="1107">
        <f>+IF($P$2=0,$Q130,0)</f>
        <v>0</v>
      </c>
      <c r="H130" s="1006"/>
      <c r="I130" s="1106">
        <f>+IF(OR($P$2=98,$P$2=42,$P$2=96,$P$2=97),$P130,0)</f>
        <v>0</v>
      </c>
      <c r="J130" s="1107">
        <f>+IF(OR($P$2=98,$P$2=42,$P$2=96,$P$2=97),$Q130,0)</f>
        <v>0</v>
      </c>
      <c r="K130" s="1082"/>
      <c r="L130" s="1107">
        <f>+IF($P$2=33,$Q130,0)</f>
        <v>0</v>
      </c>
      <c r="M130" s="1082"/>
      <c r="N130" s="1108">
        <f>+ROUND(+G130+J130+L130,0)</f>
        <v>0</v>
      </c>
      <c r="O130" s="1084"/>
      <c r="P130" s="1106">
        <f>+ROUND(OTCHET!E583+OTCHET!E588,0)</f>
        <v>0</v>
      </c>
      <c r="Q130" s="1107">
        <f>+ROUND(OTCHET!L583+OTCHET!L588,0)</f>
        <v>0</v>
      </c>
      <c r="R130" s="1033"/>
      <c r="S130" s="1778" t="s">
        <v>1151</v>
      </c>
      <c r="T130" s="1779"/>
      <c r="U130" s="1780"/>
      <c r="V130" s="1063"/>
      <c r="W130" s="1004"/>
      <c r="X130" s="1004"/>
      <c r="Y130" s="1004"/>
      <c r="Z130" s="1004"/>
    </row>
    <row r="131" spans="1:26" s="1005" customFormat="1" ht="15.75">
      <c r="A131" s="1076"/>
      <c r="B131" s="1275" t="s">
        <v>1152</v>
      </c>
      <c r="C131" s="1276"/>
      <c r="D131" s="1277"/>
      <c r="E131" s="1006"/>
      <c r="F131" s="1106">
        <f>+IF($P$2=0,$P131,0)</f>
        <v>0</v>
      </c>
      <c r="G131" s="1107">
        <f>+IF($P$2=0,$Q131,0)</f>
        <v>107443</v>
      </c>
      <c r="H131" s="1006"/>
      <c r="I131" s="1106">
        <f>+IF(OR($P$2=98,$P$2=42,$P$2=96,$P$2=97),$P131,0)</f>
        <v>0</v>
      </c>
      <c r="J131" s="1107">
        <f>+IF(OR($P$2=98,$P$2=42,$P$2=96,$P$2=97),$Q131,0)</f>
        <v>0</v>
      </c>
      <c r="K131" s="1082"/>
      <c r="L131" s="1107">
        <f>+IF($P$2=33,$Q131,0)</f>
        <v>0</v>
      </c>
      <c r="M131" s="1082"/>
      <c r="N131" s="1108">
        <f>+ROUND(+G131+J131+L131,0)</f>
        <v>107443</v>
      </c>
      <c r="O131" s="1084"/>
      <c r="P131" s="1106">
        <f>+ROUND(-SUM(OTCHET!E576:E581)-SUM(OTCHET!E586:E587)-IF(AND(OTCHET!$F$12=9900,+OTCHET!$E$15=0),0,SUM(OTCHET!E592:E593)),0)</f>
        <v>0</v>
      </c>
      <c r="Q131" s="1107">
        <f>+ROUND(-SUM(OTCHET!L576:L581)-SUM(OTCHET!L586:L587)-IF(AND(OTCHET!$F$12=9900,+OTCHET!$E$15=0),0,SUM(OTCHET!L592:L593)),0)</f>
        <v>107443</v>
      </c>
      <c r="R131" s="1033"/>
      <c r="S131" s="1817" t="s">
        <v>1153</v>
      </c>
      <c r="T131" s="1818"/>
      <c r="U131" s="1819"/>
      <c r="V131" s="1063"/>
      <c r="W131" s="1004"/>
      <c r="X131" s="1004"/>
      <c r="Y131" s="1004"/>
      <c r="Z131" s="1004"/>
    </row>
    <row r="132" spans="1:26" s="1005" customFormat="1" ht="16.5" thickBot="1">
      <c r="A132" s="1076"/>
      <c r="B132" s="1278" t="s">
        <v>1154</v>
      </c>
      <c r="C132" s="1279"/>
      <c r="D132" s="1280"/>
      <c r="E132" s="1006"/>
      <c r="F132" s="1281">
        <f>+ROUND(+F131-F129-F130,0)</f>
        <v>0</v>
      </c>
      <c r="G132" s="1282">
        <f>+ROUND(+G131-G129-G130,0)</f>
        <v>107443</v>
      </c>
      <c r="H132" s="1006"/>
      <c r="I132" s="1281">
        <f>+ROUND(+I131-I129-I130,0)</f>
        <v>0</v>
      </c>
      <c r="J132" s="1282">
        <f>+ROUND(+J131-J129-J130,0)</f>
        <v>0</v>
      </c>
      <c r="K132" s="1082"/>
      <c r="L132" s="1282">
        <f>+ROUND(+L131-L129-L130,0)</f>
        <v>0</v>
      </c>
      <c r="M132" s="1082"/>
      <c r="N132" s="1283">
        <f>+ROUND(+N131-N129-N130,0)</f>
        <v>107443</v>
      </c>
      <c r="O132" s="1084"/>
      <c r="P132" s="1281">
        <f>+ROUND(+P131-P129-P130,0)</f>
        <v>0</v>
      </c>
      <c r="Q132" s="1282">
        <f>+ROUND(+Q131-Q129-Q130,0)</f>
        <v>107443</v>
      </c>
      <c r="R132" s="1033"/>
      <c r="S132" s="1820" t="s">
        <v>1155</v>
      </c>
      <c r="T132" s="1821"/>
      <c r="U132" s="1822"/>
      <c r="V132" s="1222"/>
      <c r="W132" s="1223"/>
      <c r="X132" s="1224"/>
      <c r="Y132" s="1223"/>
      <c r="Z132" s="1223"/>
    </row>
    <row r="133" spans="1:26" s="1005" customFormat="1" ht="16.5" customHeight="1" thickTop="1">
      <c r="A133" s="995"/>
      <c r="B133" s="1823">
        <f>+IF(+SUM(F133:N133)=0,0,"Контрола: дефицит/излишък = финансиране с обратен знак (Г. + Д. = 0)")</f>
        <v>0</v>
      </c>
      <c r="C133" s="1823"/>
      <c r="D133" s="1823"/>
      <c r="E133" s="1006"/>
      <c r="F133" s="1284">
        <f>+ROUND(F83,0)+ROUND(F84,0)</f>
        <v>0</v>
      </c>
      <c r="G133" s="1284">
        <f>+ROUND(G83,0)+ROUND(G84,0)</f>
        <v>0</v>
      </c>
      <c r="H133" s="1006"/>
      <c r="I133" s="1284">
        <f>+ROUND(I83,0)+ROUND(I84,0)</f>
        <v>0</v>
      </c>
      <c r="J133" s="1284">
        <f>+ROUND(J83,0)+ROUND(J84,0)</f>
        <v>0</v>
      </c>
      <c r="K133" s="1006"/>
      <c r="L133" s="1284">
        <f>+ROUND(L83,0)+ROUND(L84,0)</f>
        <v>0</v>
      </c>
      <c r="M133" s="1006"/>
      <c r="N133" s="1285">
        <f>+ROUND(N83,0)+ROUND(N84,0)</f>
        <v>0</v>
      </c>
      <c r="O133" s="1286"/>
      <c r="P133" s="1287">
        <f>+ROUND(P83,0)+ROUND(P84,0)</f>
        <v>0</v>
      </c>
      <c r="Q133" s="1287">
        <f>+ROUND(Q83,0)+ROUND(Q84,0)</f>
        <v>0</v>
      </c>
      <c r="R133" s="1033"/>
      <c r="S133" s="1288"/>
      <c r="T133" s="1288"/>
      <c r="U133" s="1288"/>
      <c r="V133" s="1222"/>
      <c r="W133" s="1223"/>
      <c r="X133" s="1224"/>
      <c r="Y133" s="1223"/>
      <c r="Z133" s="1223"/>
    </row>
    <row r="134" spans="1:26" s="1005" customFormat="1" ht="17.25" hidden="1" customHeight="1">
      <c r="A134" s="995"/>
      <c r="B134" s="1289" t="s">
        <v>1156</v>
      </c>
      <c r="C134" s="1290">
        <f>+OTCHET!B608</f>
        <v>0</v>
      </c>
      <c r="D134" s="1234" t="s">
        <v>1157</v>
      </c>
      <c r="E134" s="1006"/>
      <c r="F134" s="1824"/>
      <c r="G134" s="1824"/>
      <c r="H134" s="1006"/>
      <c r="I134" s="1291" t="s">
        <v>1158</v>
      </c>
      <c r="J134" s="1292"/>
      <c r="K134" s="1006"/>
      <c r="L134" s="1824"/>
      <c r="M134" s="1824"/>
      <c r="N134" s="1824"/>
      <c r="O134" s="1286"/>
      <c r="P134" s="1825"/>
      <c r="Q134" s="1825"/>
      <c r="R134" s="1293"/>
      <c r="S134" s="1294"/>
      <c r="T134" s="1294"/>
      <c r="U134" s="1294"/>
      <c r="V134" s="1295"/>
      <c r="W134" s="1223"/>
      <c r="X134" s="1224"/>
      <c r="Y134" s="1223"/>
      <c r="Z134" s="1223"/>
    </row>
    <row r="135" spans="1:26" s="1005" customFormat="1" ht="21" hidden="1" customHeight="1">
      <c r="A135" s="995"/>
      <c r="B135" s="1289"/>
      <c r="C135" s="1234"/>
      <c r="D135" s="1234"/>
      <c r="E135" s="1006"/>
      <c r="F135" s="1296"/>
      <c r="G135" s="1296"/>
      <c r="H135" s="1006"/>
      <c r="I135" s="1291"/>
      <c r="J135" s="1292"/>
      <c r="K135" s="1006"/>
      <c r="L135" s="1296"/>
      <c r="M135" s="1296"/>
      <c r="N135" s="1296"/>
      <c r="O135" s="1286"/>
      <c r="P135" s="1297"/>
      <c r="Q135" s="1297"/>
      <c r="R135" s="1293"/>
      <c r="S135" s="1294"/>
      <c r="T135" s="1294"/>
      <c r="U135" s="1294"/>
      <c r="V135" s="1295"/>
      <c r="W135" s="1223"/>
      <c r="X135" s="1224"/>
      <c r="Y135" s="1223"/>
      <c r="Z135" s="1223"/>
    </row>
    <row r="136" spans="1:26" s="1005" customFormat="1" ht="23.25" customHeight="1" thickBot="1">
      <c r="A136" s="1295"/>
      <c r="B136" s="1295"/>
      <c r="C136" s="1295"/>
      <c r="D136" s="1295"/>
      <c r="E136" s="1298"/>
      <c r="F136" s="1298"/>
      <c r="G136" s="1298"/>
      <c r="H136" s="1298"/>
      <c r="I136" s="1298"/>
      <c r="J136" s="1298"/>
      <c r="K136" s="1298"/>
      <c r="L136" s="1298"/>
      <c r="M136" s="1298"/>
      <c r="N136" s="1298"/>
      <c r="O136" s="1295"/>
      <c r="P136" s="1299"/>
      <c r="Q136" s="1299"/>
      <c r="R136" s="1294"/>
      <c r="S136" s="1294"/>
      <c r="T136" s="1294"/>
      <c r="U136" s="1294"/>
      <c r="V136" s="1294"/>
      <c r="W136" s="1345"/>
      <c r="X136" s="1300"/>
    </row>
    <row r="137" spans="1:26" s="1005" customFormat="1" ht="15.75" customHeight="1">
      <c r="A137" s="1295"/>
      <c r="B137" s="1301" t="s">
        <v>1159</v>
      </c>
      <c r="C137" s="1302"/>
      <c r="D137" s="1303"/>
      <c r="E137" s="1298"/>
      <c r="F137" s="1304" t="str">
        <f>+IF(+ROUND(F140,2)=0,"O K","НЕРАВНЕНИЕ!")</f>
        <v>O K</v>
      </c>
      <c r="G137" s="1305" t="str">
        <f>+IF(+ROUND(G140,2)=0,"O K","НЕРАВНЕНИЕ!")</f>
        <v>O K</v>
      </c>
      <c r="H137" s="1306"/>
      <c r="I137" s="1307" t="str">
        <f>+IF(+ROUND(I140,2)=0,"O K","НЕРАВНЕНИЕ!")</f>
        <v>O K</v>
      </c>
      <c r="J137" s="1308" t="str">
        <f>+IF(+ROUND(J140,2)=0,"O K","НЕРАВНЕНИЕ!")</f>
        <v>O K</v>
      </c>
      <c r="K137" s="1309"/>
      <c r="L137" s="1310" t="str">
        <f>+IF(+ROUND(L140,2)=0,"O K","НЕРАВНЕНИЕ!")</f>
        <v>O K</v>
      </c>
      <c r="M137" s="1311"/>
      <c r="N137" s="1312" t="str">
        <f>+IF(+ROUND(N140,2)=0,"O K","НЕРАВНЕНИЕ!")</f>
        <v>O K</v>
      </c>
      <c r="O137" s="1295"/>
      <c r="P137" s="1313" t="str">
        <f>+IF(+ROUND(P140,2)=0,"O K","НЕРАВНЕНИЕ!")</f>
        <v>O K</v>
      </c>
      <c r="Q137" s="1314" t="str">
        <f>+IF(+ROUND(Q140,2)=0,"O K","НЕРАВНЕНИЕ!")</f>
        <v>O K</v>
      </c>
      <c r="R137" s="1315"/>
      <c r="S137" s="1316"/>
      <c r="T137" s="1316"/>
      <c r="U137" s="1316"/>
      <c r="V137" s="1295"/>
      <c r="W137" s="1345"/>
      <c r="X137" s="1300"/>
    </row>
    <row r="138" spans="1:26" s="1005" customFormat="1" ht="15.75" customHeight="1" thickBot="1">
      <c r="A138" s="1295"/>
      <c r="B138" s="1317" t="s">
        <v>1160</v>
      </c>
      <c r="C138" s="1318"/>
      <c r="D138" s="1319"/>
      <c r="E138" s="1298"/>
      <c r="F138" s="1320" t="str">
        <f>+IF(+ROUND(F141,0)=0,"O K","НЕРАВНЕНИЕ!")</f>
        <v>O K</v>
      </c>
      <c r="G138" s="1321" t="str">
        <f>+IF(+ROUND(G141,0)=0,"O K","НЕРАВНЕНИЕ!")</f>
        <v>O K</v>
      </c>
      <c r="H138" s="1306"/>
      <c r="I138" s="1322" t="str">
        <f>+IF(+ROUND(I141,0)=0,"O K","НЕРАВНЕНИЕ!")</f>
        <v>O K</v>
      </c>
      <c r="J138" s="1323" t="str">
        <f>+IF(+ROUND(J141,0)=0,"O K","НЕРАВНЕНИЕ!")</f>
        <v>O K</v>
      </c>
      <c r="K138" s="1309"/>
      <c r="L138" s="1324" t="str">
        <f>+IF(+ROUND(L141,0)=0,"O K","НЕРАВНЕНИЕ!")</f>
        <v>O K</v>
      </c>
      <c r="M138" s="1311"/>
      <c r="N138" s="1325" t="str">
        <f>+IF(+ROUND(N141,0)=0,"O K","НЕРАВНЕНИЕ!")</f>
        <v>O K</v>
      </c>
      <c r="O138" s="1295"/>
      <c r="P138" s="1326" t="str">
        <f>+IF(+ROUND(P141,0)=0,"O K","НЕРАВНЕНИЕ!")</f>
        <v>O K</v>
      </c>
      <c r="Q138" s="1327" t="str">
        <f>+IF(+ROUND(Q141,0)=0,"O K","НЕРАВНЕНИЕ!")</f>
        <v>O K</v>
      </c>
      <c r="R138" s="1315"/>
      <c r="S138" s="1316"/>
      <c r="T138" s="1316"/>
      <c r="U138" s="1316"/>
      <c r="V138" s="1295"/>
      <c r="W138" s="1345"/>
      <c r="X138" s="1300"/>
    </row>
    <row r="139" spans="1:26" s="1005" customFormat="1" ht="15.75" thickBot="1">
      <c r="A139" s="1295"/>
      <c r="B139" s="1295"/>
      <c r="C139" s="1295"/>
      <c r="D139" s="1295"/>
      <c r="E139" s="1298"/>
      <c r="F139" s="1311"/>
      <c r="G139" s="1311"/>
      <c r="H139" s="1311"/>
      <c r="I139" s="1328"/>
      <c r="J139" s="1311"/>
      <c r="K139" s="1311"/>
      <c r="L139" s="1328"/>
      <c r="M139" s="1311"/>
      <c r="N139" s="1311"/>
      <c r="O139" s="1295"/>
      <c r="P139" s="1299"/>
      <c r="Q139" s="1299"/>
      <c r="R139" s="1315"/>
      <c r="S139" s="1294"/>
      <c r="T139" s="1294"/>
      <c r="U139" s="1294"/>
      <c r="V139" s="1295"/>
      <c r="W139" s="1345"/>
      <c r="X139" s="1300"/>
    </row>
    <row r="140" spans="1:26" s="1005" customFormat="1" ht="15.75">
      <c r="A140" s="1295"/>
      <c r="B140" s="1301" t="s">
        <v>2118</v>
      </c>
      <c r="C140" s="1302"/>
      <c r="D140" s="1303"/>
      <c r="E140" s="1298"/>
      <c r="F140" s="1329">
        <f>+ROUND(F83,0)+ROUND(F84,0)</f>
        <v>0</v>
      </c>
      <c r="G140" s="1330">
        <f>+ROUND(G83,0)+ROUND(G84,0)</f>
        <v>0</v>
      </c>
      <c r="H140" s="1306"/>
      <c r="I140" s="1331">
        <f>+ROUND(I83,0)+ROUND(I84,0)</f>
        <v>0</v>
      </c>
      <c r="J140" s="1332">
        <f>+ROUND(J83,0)+ROUND(J84,0)</f>
        <v>0</v>
      </c>
      <c r="K140" s="1309"/>
      <c r="L140" s="1333">
        <f>+ROUND(L83,0)+ROUND(L84,0)</f>
        <v>0</v>
      </c>
      <c r="M140" s="1311"/>
      <c r="N140" s="1334">
        <f>+ROUND(N83,0)+ROUND(N84,0)</f>
        <v>0</v>
      </c>
      <c r="O140" s="1295"/>
      <c r="P140" s="1335">
        <f>+ROUND(P83,0)+ROUND(P84,0)</f>
        <v>0</v>
      </c>
      <c r="Q140" s="1336">
        <f>+ROUND(Q83,0)+ROUND(Q84,0)</f>
        <v>0</v>
      </c>
      <c r="R140" s="1315"/>
      <c r="S140" s="1294"/>
      <c r="T140" s="1294"/>
      <c r="U140" s="1294"/>
      <c r="V140" s="1295"/>
      <c r="W140" s="1345"/>
      <c r="X140" s="1300"/>
    </row>
    <row r="141" spans="1:26" s="1005" customFormat="1" ht="16.5" thickBot="1">
      <c r="A141" s="1295"/>
      <c r="B141" s="1317" t="s">
        <v>2119</v>
      </c>
      <c r="C141" s="1318"/>
      <c r="D141" s="1319"/>
      <c r="E141" s="1298"/>
      <c r="F141" s="1337">
        <f>SUM(+ROUND(F83,0)+ROUND(F101,0)+ROUND(F120,0)+ROUND(F127,0)+ROUND(F129,0)+ROUND(F130,0))-ROUND(F131,0)</f>
        <v>0</v>
      </c>
      <c r="G141" s="1338">
        <f>SUM(+ROUND(G83,0)+ROUND(G101,0)+ROUND(G120,0)+ROUND(G127,0)+ROUND(G129,0)+ROUND(G130,0))-ROUND(G131,0)</f>
        <v>0</v>
      </c>
      <c r="H141" s="1306"/>
      <c r="I141" s="1339">
        <f>SUM(+ROUND(I83,0)+ROUND(I101,0)+ROUND(I120,0)+ROUND(I127,0)+ROUND(I129,0)+ROUND(I130,0))-ROUND(I131,0)</f>
        <v>0</v>
      </c>
      <c r="J141" s="1340">
        <f>SUM(+ROUND(J83,0)+ROUND(J101,0)+ROUND(J120,0)+ROUND(J127,0)+ROUND(J129,0)+ROUND(J130,0))-ROUND(J131,0)</f>
        <v>0</v>
      </c>
      <c r="K141" s="1309"/>
      <c r="L141" s="1341">
        <f>SUM(+ROUND(L83,0)+ROUND(L101,0)+ROUND(L120,0)+ROUND(L127,0)+ROUND(L129,0)+ROUND(L130,0))-ROUND(L131,0)</f>
        <v>0</v>
      </c>
      <c r="M141" s="1311"/>
      <c r="N141" s="1342">
        <f>SUM(+ROUND(N83,0)+ROUND(N101,0)+ROUND(N120,0)+ROUND(N127,0)+ROUND(N129,0)+ROUND(N130,0))-ROUND(N131,0)</f>
        <v>0</v>
      </c>
      <c r="O141" s="1295"/>
      <c r="P141" s="1343">
        <f>SUM(+ROUND(P83,0)+ROUND(P101,0)+ROUND(P120,0)+ROUND(P127,0)+ROUND(P129,0)+ROUND(P130,0))-ROUND(P131,0)</f>
        <v>0</v>
      </c>
      <c r="Q141" s="1344">
        <f>SUM(+ROUND(Q83,0)+ROUND(Q101,0)+ROUND(Q120,0)+ROUND(Q127,0)+ROUND(Q129,0)+ROUND(Q130,0))-ROUND(Q131,0)</f>
        <v>0</v>
      </c>
      <c r="R141" s="1315"/>
      <c r="S141" s="1294"/>
      <c r="T141" s="1294"/>
      <c r="U141" s="1294"/>
      <c r="V141" s="1295"/>
      <c r="W141" s="1345"/>
      <c r="X141" s="1300"/>
    </row>
    <row r="142" spans="1:26" s="1005" customFormat="1">
      <c r="A142" s="1295"/>
      <c r="B142" s="1295"/>
      <c r="C142" s="1295"/>
      <c r="D142" s="1295"/>
      <c r="E142" s="1295"/>
      <c r="F142" s="1298"/>
      <c r="G142" s="1298"/>
      <c r="H142" s="1298"/>
      <c r="I142" s="1298"/>
      <c r="J142" s="1298"/>
      <c r="K142" s="1298"/>
      <c r="L142" s="1298"/>
      <c r="M142" s="1298"/>
      <c r="N142" s="1298"/>
      <c r="O142" s="1295"/>
      <c r="P142" s="1299"/>
      <c r="Q142" s="1299"/>
      <c r="R142" s="1315"/>
      <c r="S142" s="1294"/>
      <c r="T142" s="1294"/>
      <c r="U142" s="1294"/>
      <c r="V142" s="1295"/>
      <c r="W142" s="1345"/>
      <c r="X142" s="1300"/>
    </row>
    <row r="143" spans="1:26" s="1005" customFormat="1">
      <c r="A143" s="1295"/>
      <c r="B143" s="1295"/>
      <c r="C143" s="1295"/>
      <c r="D143" s="1295"/>
      <c r="E143" s="1298"/>
      <c r="F143" s="1298"/>
      <c r="G143" s="1298"/>
      <c r="H143" s="1298"/>
      <c r="I143" s="1298"/>
      <c r="J143" s="1298"/>
      <c r="K143" s="1298"/>
      <c r="L143" s="1298"/>
      <c r="M143" s="1298"/>
      <c r="N143" s="1298"/>
      <c r="O143" s="1295"/>
      <c r="P143" s="1299"/>
      <c r="Q143" s="1299"/>
      <c r="R143" s="1315"/>
      <c r="S143" s="1294"/>
      <c r="T143" s="1294"/>
      <c r="U143" s="1294"/>
      <c r="V143" s="1295"/>
      <c r="W143" s="1345"/>
      <c r="X143" s="1300"/>
    </row>
    <row r="144" spans="1:26" s="1005" customFormat="1">
      <c r="A144" s="1295"/>
      <c r="B144" s="1295"/>
      <c r="C144" s="1295"/>
      <c r="D144" s="1295"/>
      <c r="E144" s="1298"/>
      <c r="F144" s="1298"/>
      <c r="G144" s="1298"/>
      <c r="H144" s="1298"/>
      <c r="I144" s="1298"/>
      <c r="J144" s="1298"/>
      <c r="K144" s="1298"/>
      <c r="L144" s="1298"/>
      <c r="M144" s="1298"/>
      <c r="N144" s="1298"/>
      <c r="O144" s="1295"/>
      <c r="P144" s="1299"/>
      <c r="Q144" s="1299"/>
      <c r="R144" s="1315"/>
      <c r="S144" s="1294"/>
      <c r="T144" s="1294"/>
      <c r="U144" s="1294"/>
      <c r="V144" s="1295"/>
      <c r="W144" s="1345"/>
      <c r="X144" s="1300"/>
    </row>
    <row r="145" spans="1:24" s="1005" customFormat="1">
      <c r="A145" s="1295"/>
      <c r="B145" s="1295"/>
      <c r="C145" s="1295"/>
      <c r="D145" s="1295"/>
      <c r="E145" s="1298"/>
      <c r="F145" s="1298"/>
      <c r="G145" s="1298"/>
      <c r="H145" s="1298"/>
      <c r="I145" s="1298"/>
      <c r="J145" s="1298"/>
      <c r="K145" s="1298"/>
      <c r="L145" s="1298"/>
      <c r="M145" s="1298"/>
      <c r="N145" s="1298"/>
      <c r="O145" s="1295"/>
      <c r="P145" s="1299"/>
      <c r="Q145" s="1299"/>
      <c r="R145" s="1315"/>
      <c r="S145" s="1294"/>
      <c r="T145" s="1294"/>
      <c r="U145" s="1294"/>
      <c r="V145" s="1295"/>
      <c r="W145" s="1345"/>
      <c r="X145" s="1300"/>
    </row>
    <row r="146" spans="1:24" s="1005" customFormat="1">
      <c r="A146" s="1295"/>
      <c r="B146" s="1295"/>
      <c r="C146" s="1295"/>
      <c r="D146" s="1295"/>
      <c r="E146" s="1298"/>
      <c r="F146" s="1298"/>
      <c r="G146" s="1298"/>
      <c r="H146" s="1298"/>
      <c r="I146" s="1298"/>
      <c r="J146" s="1298"/>
      <c r="K146" s="1298"/>
      <c r="L146" s="1298"/>
      <c r="M146" s="1298"/>
      <c r="N146" s="1298"/>
      <c r="O146" s="1295"/>
      <c r="P146" s="1299"/>
      <c r="Q146" s="1299"/>
      <c r="R146" s="1315"/>
      <c r="S146" s="1294"/>
      <c r="T146" s="1294"/>
      <c r="U146" s="1294"/>
      <c r="V146" s="1295"/>
      <c r="W146" s="1345"/>
      <c r="X146" s="1300"/>
    </row>
    <row r="147" spans="1:24" s="1005" customFormat="1">
      <c r="A147" s="1295"/>
      <c r="B147" s="1295"/>
      <c r="C147" s="1295"/>
      <c r="D147" s="1295"/>
      <c r="E147" s="1298"/>
      <c r="F147" s="1298"/>
      <c r="G147" s="1298"/>
      <c r="H147" s="1298"/>
      <c r="I147" s="1298"/>
      <c r="J147" s="1298"/>
      <c r="K147" s="1298"/>
      <c r="L147" s="1298"/>
      <c r="M147" s="1298"/>
      <c r="N147" s="1298"/>
      <c r="O147" s="1295"/>
      <c r="P147" s="1299"/>
      <c r="Q147" s="1299"/>
      <c r="R147" s="1315"/>
      <c r="S147" s="1294"/>
      <c r="T147" s="1294"/>
      <c r="U147" s="1294"/>
      <c r="V147" s="1295"/>
      <c r="W147" s="1345"/>
      <c r="X147" s="1300"/>
    </row>
    <row r="148" spans="1:24" s="1005" customFormat="1">
      <c r="A148" s="1295"/>
      <c r="B148" s="1295"/>
      <c r="C148" s="1295"/>
      <c r="D148" s="1295"/>
      <c r="E148" s="1298"/>
      <c r="F148" s="1298"/>
      <c r="G148" s="1298"/>
      <c r="H148" s="1298"/>
      <c r="I148" s="1298"/>
      <c r="J148" s="1298"/>
      <c r="K148" s="1298"/>
      <c r="L148" s="1298"/>
      <c r="M148" s="1298"/>
      <c r="N148" s="1298"/>
      <c r="O148" s="1295"/>
      <c r="P148" s="1299"/>
      <c r="Q148" s="1299"/>
      <c r="R148" s="1315"/>
      <c r="S148" s="1294"/>
      <c r="T148" s="1294"/>
      <c r="U148" s="1294"/>
      <c r="V148" s="1295"/>
      <c r="W148" s="1345"/>
      <c r="X148" s="1300"/>
    </row>
    <row r="149" spans="1:24" s="1005" customFormat="1">
      <c r="A149" s="1295"/>
      <c r="B149" s="1295"/>
      <c r="C149" s="1295"/>
      <c r="D149" s="1295"/>
      <c r="E149" s="1298"/>
      <c r="F149" s="1298"/>
      <c r="G149" s="1298"/>
      <c r="H149" s="1298"/>
      <c r="I149" s="1298"/>
      <c r="J149" s="1298"/>
      <c r="K149" s="1298"/>
      <c r="L149" s="1298"/>
      <c r="M149" s="1298"/>
      <c r="N149" s="1298"/>
      <c r="O149" s="1295"/>
      <c r="P149" s="1299"/>
      <c r="Q149" s="1299"/>
      <c r="R149" s="1315"/>
      <c r="S149" s="1294"/>
      <c r="T149" s="1294"/>
      <c r="U149" s="1294"/>
      <c r="V149" s="1295"/>
      <c r="W149" s="1345"/>
      <c r="X149" s="1300"/>
    </row>
    <row r="150" spans="1:24" s="1005" customFormat="1">
      <c r="A150" s="1295"/>
      <c r="B150" s="1295"/>
      <c r="C150" s="1295"/>
      <c r="D150" s="1295"/>
      <c r="E150" s="1298"/>
      <c r="F150" s="1298"/>
      <c r="G150" s="1298"/>
      <c r="H150" s="1298"/>
      <c r="I150" s="1298"/>
      <c r="J150" s="1298"/>
      <c r="K150" s="1298"/>
      <c r="L150" s="1298"/>
      <c r="M150" s="1298"/>
      <c r="N150" s="1298"/>
      <c r="O150" s="1295"/>
      <c r="P150" s="1299"/>
      <c r="Q150" s="1299"/>
      <c r="R150" s="1315"/>
      <c r="S150" s="1294"/>
      <c r="T150" s="1294"/>
      <c r="U150" s="1294"/>
      <c r="V150" s="1295"/>
      <c r="W150" s="1345"/>
      <c r="X150" s="1300"/>
    </row>
    <row r="151" spans="1:24" s="1005" customFormat="1">
      <c r="A151" s="1295"/>
      <c r="B151" s="1295"/>
      <c r="C151" s="1295"/>
      <c r="D151" s="1295"/>
      <c r="E151" s="1298"/>
      <c r="F151" s="1298"/>
      <c r="G151" s="1298"/>
      <c r="H151" s="1298"/>
      <c r="I151" s="1298"/>
      <c r="J151" s="1298"/>
      <c r="K151" s="1298"/>
      <c r="L151" s="1298"/>
      <c r="M151" s="1298"/>
      <c r="N151" s="1298"/>
      <c r="O151" s="1295"/>
      <c r="P151" s="1299"/>
      <c r="Q151" s="1299"/>
      <c r="R151" s="1315"/>
      <c r="S151" s="1294"/>
      <c r="T151" s="1294"/>
      <c r="U151" s="1294"/>
      <c r="V151" s="1295"/>
      <c r="W151" s="1345"/>
      <c r="X151" s="1300"/>
    </row>
    <row r="152" spans="1:24" s="1005" customFormat="1">
      <c r="A152" s="1295"/>
      <c r="B152" s="1295"/>
      <c r="C152" s="1295"/>
      <c r="D152" s="1295"/>
      <c r="E152" s="1298"/>
      <c r="F152" s="1298"/>
      <c r="G152" s="1298"/>
      <c r="H152" s="1298"/>
      <c r="I152" s="1298"/>
      <c r="J152" s="1298"/>
      <c r="K152" s="1298"/>
      <c r="L152" s="1298"/>
      <c r="M152" s="1298"/>
      <c r="N152" s="1298"/>
      <c r="O152" s="1295"/>
      <c r="P152" s="1299"/>
      <c r="Q152" s="1299"/>
      <c r="R152" s="1315"/>
      <c r="S152" s="1294"/>
      <c r="T152" s="1294"/>
      <c r="U152" s="1294"/>
      <c r="V152" s="1295"/>
      <c r="W152" s="1345"/>
      <c r="X152" s="1300"/>
    </row>
    <row r="153" spans="1:24" s="1005" customFormat="1">
      <c r="A153" s="1295"/>
      <c r="B153" s="1295"/>
      <c r="C153" s="1295"/>
      <c r="D153" s="1295"/>
      <c r="E153" s="1298"/>
      <c r="F153" s="1298"/>
      <c r="G153" s="1298"/>
      <c r="H153" s="1298"/>
      <c r="I153" s="1298"/>
      <c r="J153" s="1298"/>
      <c r="K153" s="1298"/>
      <c r="L153" s="1298"/>
      <c r="M153" s="1298"/>
      <c r="N153" s="1298"/>
      <c r="O153" s="1295"/>
      <c r="P153" s="1299"/>
      <c r="Q153" s="1299"/>
      <c r="R153" s="1315"/>
      <c r="S153" s="1294"/>
      <c r="T153" s="1294"/>
      <c r="U153" s="1294"/>
      <c r="V153" s="1295"/>
      <c r="W153" s="1345"/>
      <c r="X153" s="1300"/>
    </row>
    <row r="154" spans="1:24" s="1005" customFormat="1">
      <c r="A154" s="1295"/>
      <c r="B154" s="1295"/>
      <c r="C154" s="1295"/>
      <c r="D154" s="1295"/>
      <c r="E154" s="1298"/>
      <c r="F154" s="1298"/>
      <c r="G154" s="1298"/>
      <c r="H154" s="1298"/>
      <c r="I154" s="1298"/>
      <c r="J154" s="1298"/>
      <c r="K154" s="1298"/>
      <c r="L154" s="1298"/>
      <c r="M154" s="1298"/>
      <c r="N154" s="1298"/>
      <c r="O154" s="1295"/>
      <c r="P154" s="1299"/>
      <c r="Q154" s="1299"/>
      <c r="R154" s="1315"/>
      <c r="S154" s="1294"/>
      <c r="T154" s="1294"/>
      <c r="U154" s="1294"/>
      <c r="V154" s="1295"/>
      <c r="W154" s="1345"/>
      <c r="X154" s="1300"/>
    </row>
    <row r="155" spans="1:24" s="1005" customFormat="1">
      <c r="A155" s="1295"/>
      <c r="B155" s="1295"/>
      <c r="C155" s="1295"/>
      <c r="D155" s="1295"/>
      <c r="E155" s="1298"/>
      <c r="F155" s="1298"/>
      <c r="G155" s="1298"/>
      <c r="H155" s="1298"/>
      <c r="I155" s="1298"/>
      <c r="J155" s="1298"/>
      <c r="K155" s="1298"/>
      <c r="L155" s="1298"/>
      <c r="M155" s="1298"/>
      <c r="N155" s="1298"/>
      <c r="O155" s="1295"/>
      <c r="P155" s="1299"/>
      <c r="Q155" s="1299"/>
      <c r="R155" s="1315"/>
      <c r="S155" s="1294"/>
      <c r="T155" s="1294"/>
      <c r="U155" s="1294"/>
      <c r="V155" s="1295"/>
      <c r="W155" s="1345"/>
      <c r="X155" s="1300"/>
    </row>
    <row r="156" spans="1:24" s="1005" customFormat="1">
      <c r="A156" s="1295"/>
      <c r="B156" s="1295"/>
      <c r="C156" s="1295"/>
      <c r="D156" s="1295"/>
      <c r="E156" s="1298"/>
      <c r="F156" s="1298"/>
      <c r="G156" s="1298"/>
      <c r="H156" s="1298"/>
      <c r="I156" s="1298"/>
      <c r="J156" s="1298"/>
      <c r="K156" s="1298"/>
      <c r="L156" s="1298"/>
      <c r="M156" s="1298"/>
      <c r="N156" s="1298"/>
      <c r="O156" s="1295"/>
      <c r="P156" s="1299"/>
      <c r="Q156" s="1299"/>
      <c r="R156" s="1315"/>
      <c r="S156" s="1294"/>
      <c r="T156" s="1294"/>
      <c r="U156" s="1294"/>
      <c r="V156" s="1295"/>
      <c r="W156" s="1345"/>
      <c r="X156" s="1300"/>
    </row>
    <row r="157" spans="1:24" s="1005" customFormat="1">
      <c r="A157" s="1295"/>
      <c r="B157" s="1295"/>
      <c r="C157" s="1295"/>
      <c r="D157" s="1295"/>
      <c r="E157" s="1298"/>
      <c r="F157" s="1298"/>
      <c r="G157" s="1298"/>
      <c r="H157" s="1298"/>
      <c r="I157" s="1298"/>
      <c r="J157" s="1298"/>
      <c r="K157" s="1298"/>
      <c r="L157" s="1298"/>
      <c r="M157" s="1298"/>
      <c r="N157" s="1298"/>
      <c r="O157" s="1295"/>
      <c r="P157" s="1299"/>
      <c r="Q157" s="1299"/>
      <c r="R157" s="1315"/>
      <c r="S157" s="1294"/>
      <c r="T157" s="1294"/>
      <c r="U157" s="1294"/>
      <c r="V157" s="1295"/>
      <c r="W157" s="1345"/>
      <c r="X157" s="1300"/>
    </row>
    <row r="158" spans="1:24" s="1005" customFormat="1">
      <c r="A158" s="1295"/>
      <c r="B158" s="1295"/>
      <c r="C158" s="1295"/>
      <c r="D158" s="1295"/>
      <c r="E158" s="1298"/>
      <c r="F158" s="1298"/>
      <c r="G158" s="1298"/>
      <c r="H158" s="1298"/>
      <c r="I158" s="1298"/>
      <c r="J158" s="1298"/>
      <c r="K158" s="1298"/>
      <c r="L158" s="1298"/>
      <c r="M158" s="1298"/>
      <c r="N158" s="1298"/>
      <c r="O158" s="1295"/>
      <c r="P158" s="1299"/>
      <c r="Q158" s="1299"/>
      <c r="R158" s="1315"/>
      <c r="S158" s="1294"/>
      <c r="T158" s="1294"/>
      <c r="U158" s="1294"/>
      <c r="V158" s="1295"/>
      <c r="W158" s="1345"/>
      <c r="X158" s="1300"/>
    </row>
    <row r="159" spans="1:24" s="1005" customFormat="1">
      <c r="A159" s="1295"/>
      <c r="B159" s="1295"/>
      <c r="C159" s="1295"/>
      <c r="D159" s="1295"/>
      <c r="E159" s="1298"/>
      <c r="F159" s="1298"/>
      <c r="G159" s="1298"/>
      <c r="H159" s="1298"/>
      <c r="I159" s="1298"/>
      <c r="J159" s="1298"/>
      <c r="K159" s="1298"/>
      <c r="L159" s="1298"/>
      <c r="M159" s="1298"/>
      <c r="N159" s="1298"/>
      <c r="O159" s="1295"/>
      <c r="P159" s="1299"/>
      <c r="Q159" s="1299"/>
      <c r="R159" s="1315"/>
      <c r="S159" s="1294"/>
      <c r="T159" s="1294"/>
      <c r="U159" s="1294"/>
      <c r="V159" s="1295"/>
      <c r="W159" s="1345"/>
      <c r="X159" s="1300"/>
    </row>
    <row r="160" spans="1:24" s="1005" customFormat="1">
      <c r="A160" s="1295"/>
      <c r="B160" s="1295"/>
      <c r="C160" s="1295"/>
      <c r="D160" s="1295"/>
      <c r="E160" s="1298"/>
      <c r="F160" s="1298"/>
      <c r="G160" s="1298"/>
      <c r="H160" s="1298"/>
      <c r="I160" s="1298"/>
      <c r="J160" s="1298"/>
      <c r="K160" s="1298"/>
      <c r="L160" s="1298"/>
      <c r="M160" s="1298"/>
      <c r="N160" s="1298"/>
      <c r="O160" s="1295"/>
      <c r="P160" s="1299"/>
      <c r="Q160" s="1299"/>
      <c r="R160" s="1315"/>
      <c r="S160" s="1294"/>
      <c r="T160" s="1294"/>
      <c r="U160" s="1294"/>
      <c r="V160" s="1295"/>
      <c r="W160" s="1345"/>
      <c r="X160" s="1300"/>
    </row>
    <row r="161" spans="1:24" s="1005" customFormat="1">
      <c r="A161" s="1295"/>
      <c r="B161" s="1295"/>
      <c r="C161" s="1295"/>
      <c r="D161" s="1295"/>
      <c r="E161" s="1298"/>
      <c r="F161" s="1298"/>
      <c r="G161" s="1298"/>
      <c r="H161" s="1298"/>
      <c r="I161" s="1298"/>
      <c r="J161" s="1298"/>
      <c r="K161" s="1298"/>
      <c r="L161" s="1298"/>
      <c r="M161" s="1298"/>
      <c r="N161" s="1298"/>
      <c r="O161" s="1295"/>
      <c r="P161" s="1299"/>
      <c r="Q161" s="1299"/>
      <c r="R161" s="1315"/>
      <c r="S161" s="1294"/>
      <c r="T161" s="1294"/>
      <c r="U161" s="1294"/>
      <c r="V161" s="1295"/>
      <c r="W161" s="1345"/>
      <c r="X161" s="1300"/>
    </row>
    <row r="162" spans="1:24" s="1005" customFormat="1">
      <c r="A162" s="1295"/>
      <c r="B162" s="1295"/>
      <c r="C162" s="1295"/>
      <c r="D162" s="1295"/>
      <c r="E162" s="1298"/>
      <c r="F162" s="1298"/>
      <c r="G162" s="1298"/>
      <c r="H162" s="1298"/>
      <c r="I162" s="1298"/>
      <c r="J162" s="1298"/>
      <c r="K162" s="1298"/>
      <c r="L162" s="1298"/>
      <c r="M162" s="1298"/>
      <c r="N162" s="1298"/>
      <c r="O162" s="1295"/>
      <c r="P162" s="1299"/>
      <c r="Q162" s="1299"/>
      <c r="R162" s="1315"/>
      <c r="S162" s="1294"/>
      <c r="T162" s="1294"/>
      <c r="U162" s="1294"/>
      <c r="V162" s="1295"/>
      <c r="W162" s="1345"/>
      <c r="X162" s="1300"/>
    </row>
    <row r="163" spans="1:24" s="1005" customFormat="1">
      <c r="A163" s="1295"/>
      <c r="B163" s="1295"/>
      <c r="C163" s="1295"/>
      <c r="D163" s="1295"/>
      <c r="E163" s="1298"/>
      <c r="F163" s="1298"/>
      <c r="G163" s="1298"/>
      <c r="H163" s="1298"/>
      <c r="I163" s="1298"/>
      <c r="J163" s="1298"/>
      <c r="K163" s="1298"/>
      <c r="L163" s="1298"/>
      <c r="M163" s="1298"/>
      <c r="N163" s="1298"/>
      <c r="O163" s="1295"/>
      <c r="P163" s="1299"/>
      <c r="Q163" s="1299"/>
      <c r="R163" s="1315"/>
      <c r="S163" s="1294"/>
      <c r="T163" s="1294"/>
      <c r="U163" s="1294"/>
      <c r="V163" s="1295"/>
      <c r="W163" s="1345"/>
      <c r="X163" s="1300"/>
    </row>
    <row r="164" spans="1:24" s="1005" customFormat="1">
      <c r="A164" s="1295"/>
      <c r="B164" s="1295"/>
      <c r="C164" s="1295"/>
      <c r="D164" s="1295"/>
      <c r="E164" s="1298"/>
      <c r="F164" s="1298"/>
      <c r="G164" s="1298"/>
      <c r="H164" s="1298"/>
      <c r="I164" s="1298"/>
      <c r="J164" s="1298"/>
      <c r="K164" s="1298"/>
      <c r="L164" s="1298"/>
      <c r="M164" s="1298"/>
      <c r="N164" s="1298"/>
      <c r="O164" s="1295"/>
      <c r="P164" s="1299"/>
      <c r="Q164" s="1299"/>
      <c r="R164" s="1315"/>
      <c r="S164" s="1294"/>
      <c r="T164" s="1294"/>
      <c r="U164" s="1294"/>
      <c r="V164" s="1295"/>
      <c r="W164" s="1345"/>
      <c r="X164" s="1300"/>
    </row>
    <row r="165" spans="1:24" s="1005" customFormat="1">
      <c r="A165" s="1295"/>
      <c r="B165" s="1295"/>
      <c r="C165" s="1295"/>
      <c r="D165" s="1295"/>
      <c r="E165" s="1298"/>
      <c r="F165" s="1298"/>
      <c r="G165" s="1298"/>
      <c r="H165" s="1298"/>
      <c r="I165" s="1298"/>
      <c r="J165" s="1298"/>
      <c r="K165" s="1298"/>
      <c r="L165" s="1298"/>
      <c r="M165" s="1298"/>
      <c r="N165" s="1298"/>
      <c r="O165" s="1295"/>
      <c r="P165" s="1299"/>
      <c r="Q165" s="1299"/>
      <c r="R165" s="1315"/>
      <c r="S165" s="1294"/>
      <c r="T165" s="1294"/>
      <c r="U165" s="1294"/>
      <c r="V165" s="1295"/>
      <c r="W165" s="1345"/>
      <c r="X165" s="1300"/>
    </row>
    <row r="166" spans="1:24" s="1005" customFormat="1">
      <c r="A166" s="1295"/>
      <c r="B166" s="1295"/>
      <c r="C166" s="1295"/>
      <c r="D166" s="1295"/>
      <c r="E166" s="1298"/>
      <c r="F166" s="1298"/>
      <c r="G166" s="1298"/>
      <c r="H166" s="1298"/>
      <c r="I166" s="1298"/>
      <c r="J166" s="1298"/>
      <c r="K166" s="1298"/>
      <c r="L166" s="1298"/>
      <c r="M166" s="1298"/>
      <c r="N166" s="1298"/>
      <c r="O166" s="1295"/>
      <c r="P166" s="1299"/>
      <c r="Q166" s="1299"/>
      <c r="R166" s="1315"/>
      <c r="S166" s="1294"/>
      <c r="T166" s="1294"/>
      <c r="U166" s="1294"/>
      <c r="V166" s="1295"/>
      <c r="W166" s="1345"/>
      <c r="X166" s="1300"/>
    </row>
    <row r="167" spans="1:24" s="1005" customFormat="1">
      <c r="A167" s="1295"/>
      <c r="B167" s="1295"/>
      <c r="C167" s="1295"/>
      <c r="D167" s="1295"/>
      <c r="E167" s="1298"/>
      <c r="F167" s="1298"/>
      <c r="G167" s="1298"/>
      <c r="H167" s="1298"/>
      <c r="I167" s="1298"/>
      <c r="J167" s="1298"/>
      <c r="K167" s="1298"/>
      <c r="L167" s="1298"/>
      <c r="M167" s="1298"/>
      <c r="N167" s="1298"/>
      <c r="O167" s="1295"/>
      <c r="P167" s="1299"/>
      <c r="Q167" s="1299"/>
      <c r="R167" s="1315"/>
      <c r="S167" s="1294"/>
      <c r="T167" s="1294"/>
      <c r="U167" s="1294"/>
      <c r="V167" s="1295"/>
      <c r="W167" s="1345"/>
      <c r="X167" s="1300"/>
    </row>
    <row r="168" spans="1:24" s="1005" customFormat="1">
      <c r="A168" s="1295"/>
      <c r="B168" s="1295"/>
      <c r="C168" s="1295"/>
      <c r="D168" s="1295"/>
      <c r="E168" s="1298"/>
      <c r="F168" s="1298"/>
      <c r="G168" s="1298"/>
      <c r="H168" s="1298"/>
      <c r="I168" s="1298"/>
      <c r="J168" s="1298"/>
      <c r="K168" s="1298"/>
      <c r="L168" s="1298"/>
      <c r="M168" s="1298"/>
      <c r="N168" s="1298"/>
      <c r="O168" s="1295"/>
      <c r="P168" s="1299"/>
      <c r="Q168" s="1299"/>
      <c r="R168" s="1315"/>
      <c r="S168" s="1294"/>
      <c r="T168" s="1294"/>
      <c r="U168" s="1294"/>
      <c r="V168" s="1295"/>
      <c r="W168" s="1345"/>
      <c r="X168" s="1300"/>
    </row>
    <row r="169" spans="1:24" s="1005" customFormat="1">
      <c r="A169" s="1295"/>
      <c r="B169" s="1295"/>
      <c r="C169" s="1295"/>
      <c r="D169" s="1295"/>
      <c r="E169" s="1298"/>
      <c r="F169" s="1298"/>
      <c r="G169" s="1298"/>
      <c r="H169" s="1298"/>
      <c r="I169" s="1298"/>
      <c r="J169" s="1298"/>
      <c r="K169" s="1298"/>
      <c r="L169" s="1298"/>
      <c r="M169" s="1298"/>
      <c r="N169" s="1298"/>
      <c r="O169" s="1295"/>
      <c r="P169" s="1299"/>
      <c r="Q169" s="1299"/>
      <c r="R169" s="1315"/>
      <c r="S169" s="1294"/>
      <c r="T169" s="1294"/>
      <c r="U169" s="1294"/>
      <c r="V169" s="1295"/>
      <c r="W169" s="1345"/>
      <c r="X169" s="1300"/>
    </row>
    <row r="170" spans="1:24" s="1005" customFormat="1">
      <c r="A170" s="1295"/>
      <c r="B170" s="1295"/>
      <c r="C170" s="1295"/>
      <c r="D170" s="1295"/>
      <c r="E170" s="1298"/>
      <c r="F170" s="1298"/>
      <c r="G170" s="1298"/>
      <c r="H170" s="1298"/>
      <c r="I170" s="1298"/>
      <c r="J170" s="1298"/>
      <c r="K170" s="1298"/>
      <c r="L170" s="1298"/>
      <c r="M170" s="1298"/>
      <c r="N170" s="1298"/>
      <c r="O170" s="1295"/>
      <c r="P170" s="1299"/>
      <c r="Q170" s="1299"/>
      <c r="R170" s="1315"/>
      <c r="S170" s="1294"/>
      <c r="T170" s="1294"/>
      <c r="U170" s="1294"/>
      <c r="V170" s="1295"/>
      <c r="W170" s="1345"/>
      <c r="X170" s="1300"/>
    </row>
    <row r="171" spans="1:24" s="1005" customFormat="1">
      <c r="A171" s="1295"/>
      <c r="B171" s="1295"/>
      <c r="C171" s="1295"/>
      <c r="D171" s="1295"/>
      <c r="E171" s="1298"/>
      <c r="F171" s="1298"/>
      <c r="G171" s="1298"/>
      <c r="H171" s="1298"/>
      <c r="I171" s="1298"/>
      <c r="J171" s="1298"/>
      <c r="K171" s="1298"/>
      <c r="L171" s="1298"/>
      <c r="M171" s="1298"/>
      <c r="N171" s="1298"/>
      <c r="O171" s="1295"/>
      <c r="P171" s="1299"/>
      <c r="Q171" s="1299"/>
      <c r="R171" s="1315"/>
      <c r="S171" s="1294"/>
      <c r="T171" s="1294"/>
      <c r="U171" s="1294"/>
      <c r="V171" s="1295"/>
      <c r="W171" s="1345"/>
      <c r="X171" s="1300"/>
    </row>
    <row r="172" spans="1:24" s="1005" customFormat="1">
      <c r="A172" s="1295"/>
      <c r="B172" s="1295"/>
      <c r="C172" s="1295"/>
      <c r="D172" s="1295"/>
      <c r="E172" s="1298"/>
      <c r="F172" s="1298"/>
      <c r="G172" s="1298"/>
      <c r="H172" s="1298"/>
      <c r="I172" s="1298"/>
      <c r="J172" s="1298"/>
      <c r="K172" s="1298"/>
      <c r="L172" s="1298"/>
      <c r="M172" s="1298"/>
      <c r="N172" s="1298"/>
      <c r="O172" s="1295"/>
      <c r="P172" s="1299"/>
      <c r="Q172" s="1299"/>
      <c r="R172" s="1315"/>
      <c r="S172" s="1294"/>
      <c r="T172" s="1294"/>
      <c r="U172" s="1294"/>
      <c r="V172" s="1295"/>
      <c r="W172" s="1345"/>
      <c r="X172" s="1300"/>
    </row>
    <row r="173" spans="1:24" s="1005" customFormat="1">
      <c r="A173" s="1295"/>
      <c r="B173" s="1295"/>
      <c r="C173" s="1295"/>
      <c r="D173" s="1295"/>
      <c r="E173" s="1298"/>
      <c r="F173" s="1298"/>
      <c r="G173" s="1298"/>
      <c r="H173" s="1298"/>
      <c r="I173" s="1298"/>
      <c r="J173" s="1298"/>
      <c r="K173" s="1298"/>
      <c r="L173" s="1298"/>
      <c r="M173" s="1298"/>
      <c r="N173" s="1298"/>
      <c r="O173" s="1295"/>
      <c r="P173" s="1299"/>
      <c r="Q173" s="1299"/>
      <c r="R173" s="1315"/>
      <c r="S173" s="1294"/>
      <c r="T173" s="1294"/>
      <c r="U173" s="1294"/>
      <c r="V173" s="1295"/>
      <c r="W173" s="1345"/>
      <c r="X173" s="1300"/>
    </row>
    <row r="174" spans="1:24" s="1005" customFormat="1">
      <c r="A174" s="1295"/>
      <c r="B174" s="1295"/>
      <c r="C174" s="1295"/>
      <c r="D174" s="1295"/>
      <c r="E174" s="1298"/>
      <c r="F174" s="1298"/>
      <c r="G174" s="1298"/>
      <c r="H174" s="1298"/>
      <c r="I174" s="1298"/>
      <c r="J174" s="1298"/>
      <c r="K174" s="1298"/>
      <c r="L174" s="1298"/>
      <c r="M174" s="1298"/>
      <c r="N174" s="1298"/>
      <c r="O174" s="1295"/>
      <c r="P174" s="1299"/>
      <c r="Q174" s="1299"/>
      <c r="R174" s="1315"/>
      <c r="S174" s="1294"/>
      <c r="T174" s="1294"/>
      <c r="U174" s="1294"/>
      <c r="V174" s="1295"/>
      <c r="W174" s="1345"/>
      <c r="X174" s="1300"/>
    </row>
    <row r="175" spans="1:24" s="1005" customFormat="1">
      <c r="A175" s="1295"/>
      <c r="B175" s="1295"/>
      <c r="C175" s="1295"/>
      <c r="D175" s="1295"/>
      <c r="E175" s="1298"/>
      <c r="F175" s="1298"/>
      <c r="G175" s="1298"/>
      <c r="H175" s="1298"/>
      <c r="I175" s="1298"/>
      <c r="J175" s="1298"/>
      <c r="K175" s="1298"/>
      <c r="L175" s="1298"/>
      <c r="M175" s="1298"/>
      <c r="N175" s="1298"/>
      <c r="O175" s="1295"/>
      <c r="P175" s="1299"/>
      <c r="Q175" s="1299"/>
      <c r="R175" s="1315"/>
      <c r="S175" s="1294"/>
      <c r="T175" s="1294"/>
      <c r="U175" s="1294"/>
      <c r="V175" s="1295"/>
      <c r="W175" s="1345"/>
      <c r="X175" s="1300"/>
    </row>
    <row r="176" spans="1:24" s="1005" customFormat="1">
      <c r="A176" s="1295"/>
      <c r="B176" s="1295"/>
      <c r="C176" s="1295"/>
      <c r="D176" s="1295"/>
      <c r="E176" s="1298"/>
      <c r="F176" s="1298"/>
      <c r="G176" s="1298"/>
      <c r="H176" s="1298"/>
      <c r="I176" s="1298"/>
      <c r="J176" s="1298"/>
      <c r="K176" s="1298"/>
      <c r="L176" s="1298"/>
      <c r="M176" s="1298"/>
      <c r="N176" s="1298"/>
      <c r="O176" s="1295"/>
      <c r="P176" s="1299"/>
      <c r="Q176" s="1299"/>
      <c r="R176" s="1315"/>
      <c r="S176" s="1294"/>
      <c r="T176" s="1294"/>
      <c r="U176" s="1294"/>
      <c r="V176" s="1295"/>
      <c r="W176" s="1345"/>
      <c r="X176" s="1300"/>
    </row>
    <row r="177" spans="1:24" s="1005" customFormat="1">
      <c r="A177" s="1295"/>
      <c r="B177" s="1295"/>
      <c r="C177" s="1295"/>
      <c r="D177" s="1295"/>
      <c r="E177" s="1298"/>
      <c r="F177" s="1298"/>
      <c r="G177" s="1298"/>
      <c r="H177" s="1298"/>
      <c r="I177" s="1298"/>
      <c r="J177" s="1298"/>
      <c r="K177" s="1298"/>
      <c r="L177" s="1298"/>
      <c r="M177" s="1298"/>
      <c r="N177" s="1298"/>
      <c r="O177" s="1295"/>
      <c r="P177" s="1299"/>
      <c r="Q177" s="1299"/>
      <c r="R177" s="1315"/>
      <c r="S177" s="1294"/>
      <c r="T177" s="1294"/>
      <c r="U177" s="1294"/>
      <c r="V177" s="1295"/>
      <c r="W177" s="1345"/>
      <c r="X177" s="1300"/>
    </row>
    <row r="178" spans="1:24" s="1005" customFormat="1">
      <c r="A178" s="1295"/>
      <c r="B178" s="1295"/>
      <c r="C178" s="1295"/>
      <c r="D178" s="1295"/>
      <c r="E178" s="1298"/>
      <c r="F178" s="1298"/>
      <c r="G178" s="1298"/>
      <c r="H178" s="1298"/>
      <c r="I178" s="1298"/>
      <c r="J178" s="1298"/>
      <c r="K178" s="1298"/>
      <c r="L178" s="1298"/>
      <c r="M178" s="1298"/>
      <c r="N178" s="1298"/>
      <c r="O178" s="1295"/>
      <c r="P178" s="1299"/>
      <c r="Q178" s="1299"/>
      <c r="R178" s="1315"/>
      <c r="S178" s="1294"/>
      <c r="T178" s="1294"/>
      <c r="U178" s="1294"/>
      <c r="V178" s="1295"/>
      <c r="W178" s="1345"/>
      <c r="X178" s="1300"/>
    </row>
    <row r="179" spans="1:24" s="1005" customFormat="1">
      <c r="A179" s="1295"/>
      <c r="B179" s="1295"/>
      <c r="C179" s="1295"/>
      <c r="D179" s="1295"/>
      <c r="E179" s="1298"/>
      <c r="F179" s="1298"/>
      <c r="G179" s="1298"/>
      <c r="H179" s="1298"/>
      <c r="I179" s="1298"/>
      <c r="J179" s="1298"/>
      <c r="K179" s="1298"/>
      <c r="L179" s="1298"/>
      <c r="M179" s="1298"/>
      <c r="N179" s="1298"/>
      <c r="O179" s="1295"/>
      <c r="P179" s="1299"/>
      <c r="Q179" s="1299"/>
      <c r="R179" s="1315"/>
      <c r="S179" s="1294"/>
      <c r="T179" s="1294"/>
      <c r="U179" s="1294"/>
      <c r="V179" s="1295"/>
      <c r="W179" s="1345"/>
      <c r="X179" s="1300"/>
    </row>
    <row r="180" spans="1:24" s="1005" customFormat="1">
      <c r="A180" s="1295"/>
      <c r="B180" s="1295"/>
      <c r="C180" s="1295"/>
      <c r="D180" s="1295"/>
      <c r="E180" s="1298"/>
      <c r="F180" s="1298"/>
      <c r="G180" s="1298"/>
      <c r="H180" s="1298"/>
      <c r="I180" s="1298"/>
      <c r="J180" s="1298"/>
      <c r="K180" s="1298"/>
      <c r="L180" s="1298"/>
      <c r="M180" s="1298"/>
      <c r="N180" s="1298"/>
      <c r="O180" s="1295"/>
      <c r="P180" s="1299"/>
      <c r="Q180" s="1299"/>
      <c r="R180" s="1315"/>
      <c r="S180" s="1294"/>
      <c r="T180" s="1294"/>
      <c r="U180" s="1294"/>
      <c r="V180" s="1295"/>
      <c r="W180" s="1345"/>
      <c r="X180" s="1300"/>
    </row>
    <row r="181" spans="1:24" s="1005" customFormat="1">
      <c r="A181" s="1295"/>
      <c r="B181" s="1295"/>
      <c r="C181" s="1295"/>
      <c r="D181" s="1295"/>
      <c r="E181" s="1298"/>
      <c r="F181" s="1298"/>
      <c r="G181" s="1298"/>
      <c r="H181" s="1298"/>
      <c r="I181" s="1298"/>
      <c r="J181" s="1298"/>
      <c r="K181" s="1298"/>
      <c r="L181" s="1298"/>
      <c r="M181" s="1298"/>
      <c r="N181" s="1298"/>
      <c r="O181" s="1295"/>
      <c r="P181" s="1299"/>
      <c r="Q181" s="1299"/>
      <c r="R181" s="1315"/>
      <c r="S181" s="1294"/>
      <c r="T181" s="1294"/>
      <c r="U181" s="1294"/>
      <c r="V181" s="1295"/>
      <c r="W181" s="1345"/>
      <c r="X181" s="1300"/>
    </row>
    <row r="182" spans="1:24" s="1005" customFormat="1">
      <c r="A182" s="1295"/>
      <c r="B182" s="1295"/>
      <c r="C182" s="1295"/>
      <c r="D182" s="1295"/>
      <c r="E182" s="1298"/>
      <c r="F182" s="1298"/>
      <c r="G182" s="1298"/>
      <c r="H182" s="1298"/>
      <c r="I182" s="1298"/>
      <c r="J182" s="1298"/>
      <c r="K182" s="1298"/>
      <c r="L182" s="1298"/>
      <c r="M182" s="1298"/>
      <c r="N182" s="1298"/>
      <c r="O182" s="1295"/>
      <c r="P182" s="1299"/>
      <c r="Q182" s="1299"/>
      <c r="R182" s="1315"/>
      <c r="S182" s="1294"/>
      <c r="T182" s="1294"/>
      <c r="U182" s="1294"/>
      <c r="V182" s="1295"/>
      <c r="W182" s="1345"/>
      <c r="X182" s="1300"/>
    </row>
    <row r="183" spans="1:24" s="1005" customFormat="1">
      <c r="A183" s="1295"/>
      <c r="B183" s="1295"/>
      <c r="C183" s="1295"/>
      <c r="D183" s="1295"/>
      <c r="E183" s="1298"/>
      <c r="F183" s="1298"/>
      <c r="G183" s="1298"/>
      <c r="H183" s="1298"/>
      <c r="I183" s="1298"/>
      <c r="J183" s="1298"/>
      <c r="K183" s="1298"/>
      <c r="L183" s="1298"/>
      <c r="M183" s="1298"/>
      <c r="N183" s="1298"/>
      <c r="O183" s="1295"/>
      <c r="P183" s="1299"/>
      <c r="Q183" s="1299"/>
      <c r="R183" s="1315"/>
      <c r="S183" s="1294"/>
      <c r="T183" s="1294"/>
      <c r="U183" s="1294"/>
      <c r="V183" s="1295"/>
      <c r="W183" s="1345"/>
      <c r="X183" s="1300"/>
    </row>
    <row r="184" spans="1:24" s="1005" customFormat="1">
      <c r="A184" s="1295"/>
      <c r="B184" s="1295"/>
      <c r="C184" s="1295"/>
      <c r="D184" s="1295"/>
      <c r="E184" s="1298"/>
      <c r="F184" s="1298"/>
      <c r="G184" s="1298"/>
      <c r="H184" s="1298"/>
      <c r="I184" s="1298"/>
      <c r="J184" s="1298"/>
      <c r="K184" s="1298"/>
      <c r="L184" s="1298"/>
      <c r="M184" s="1298"/>
      <c r="N184" s="1298"/>
      <c r="O184" s="1295"/>
      <c r="P184" s="1299"/>
      <c r="Q184" s="1299"/>
      <c r="R184" s="1315"/>
      <c r="S184" s="1294"/>
      <c r="T184" s="1294"/>
      <c r="U184" s="1294"/>
      <c r="V184" s="1295"/>
      <c r="W184" s="1345"/>
      <c r="X184" s="1300"/>
    </row>
    <row r="185" spans="1:24" s="1005" customFormat="1">
      <c r="A185" s="1295"/>
      <c r="B185" s="1295"/>
      <c r="C185" s="1295"/>
      <c r="D185" s="1295"/>
      <c r="E185" s="1298"/>
      <c r="F185" s="1298"/>
      <c r="G185" s="1298"/>
      <c r="H185" s="1298"/>
      <c r="I185" s="1298"/>
      <c r="J185" s="1298"/>
      <c r="K185" s="1298"/>
      <c r="L185" s="1298"/>
      <c r="M185" s="1298"/>
      <c r="N185" s="1298"/>
      <c r="O185" s="1295"/>
      <c r="P185" s="1299"/>
      <c r="Q185" s="1299"/>
      <c r="R185" s="1315"/>
      <c r="S185" s="1294"/>
      <c r="T185" s="1294"/>
      <c r="U185" s="1294"/>
      <c r="V185" s="1295"/>
      <c r="W185" s="1345"/>
      <c r="X185" s="1300"/>
    </row>
    <row r="186" spans="1:24" s="1005" customFormat="1">
      <c r="A186" s="1295"/>
      <c r="B186" s="1295"/>
      <c r="C186" s="1295"/>
      <c r="D186" s="1295"/>
      <c r="E186" s="1298"/>
      <c r="F186" s="1298"/>
      <c r="G186" s="1298"/>
      <c r="H186" s="1298"/>
      <c r="I186" s="1298"/>
      <c r="J186" s="1298"/>
      <c r="K186" s="1298"/>
      <c r="L186" s="1298"/>
      <c r="M186" s="1298"/>
      <c r="N186" s="1298"/>
      <c r="O186" s="1295"/>
      <c r="P186" s="1299"/>
      <c r="Q186" s="1299"/>
      <c r="R186" s="1315"/>
      <c r="S186" s="1295"/>
      <c r="T186" s="1295"/>
      <c r="U186" s="1295"/>
      <c r="V186" s="1295"/>
      <c r="W186" s="1345"/>
      <c r="X186" s="1300"/>
    </row>
    <row r="187" spans="1:24" s="1005" customFormat="1">
      <c r="A187" s="1295"/>
      <c r="B187" s="1295"/>
      <c r="C187" s="1295"/>
      <c r="D187" s="1295"/>
      <c r="E187" s="1298"/>
      <c r="F187" s="1298"/>
      <c r="G187" s="1298"/>
      <c r="H187" s="1298"/>
      <c r="I187" s="1298"/>
      <c r="J187" s="1298"/>
      <c r="K187" s="1298"/>
      <c r="L187" s="1298"/>
      <c r="M187" s="1298"/>
      <c r="N187" s="1298"/>
      <c r="O187" s="1295"/>
      <c r="P187" s="1299"/>
      <c r="Q187" s="1299"/>
      <c r="R187" s="1315"/>
      <c r="S187" s="1295"/>
      <c r="T187" s="1295"/>
      <c r="U187" s="1295"/>
      <c r="V187" s="1295"/>
      <c r="W187" s="1345"/>
      <c r="X187" s="1300"/>
    </row>
    <row r="188" spans="1:24" s="1005" customFormat="1">
      <c r="A188" s="1295"/>
      <c r="B188" s="1295"/>
      <c r="C188" s="1295"/>
      <c r="D188" s="1295"/>
      <c r="E188" s="1298"/>
      <c r="F188" s="1298"/>
      <c r="G188" s="1298"/>
      <c r="H188" s="1298"/>
      <c r="I188" s="1298"/>
      <c r="J188" s="1298"/>
      <c r="K188" s="1298"/>
      <c r="L188" s="1298"/>
      <c r="M188" s="1298"/>
      <c r="N188" s="1298"/>
      <c r="O188" s="1295"/>
      <c r="P188" s="1299"/>
      <c r="Q188" s="1299"/>
      <c r="R188" s="1315"/>
      <c r="S188" s="1295"/>
      <c r="T188" s="1295"/>
      <c r="U188" s="1295"/>
      <c r="V188" s="1295"/>
      <c r="W188" s="1345"/>
      <c r="X188" s="1300"/>
    </row>
    <row r="189" spans="1:24" s="1005" customFormat="1">
      <c r="A189" s="1295"/>
      <c r="B189" s="1295"/>
      <c r="C189" s="1295"/>
      <c r="D189" s="1295"/>
      <c r="E189" s="1298"/>
      <c r="F189" s="1298"/>
      <c r="G189" s="1298"/>
      <c r="H189" s="1298"/>
      <c r="I189" s="1298"/>
      <c r="J189" s="1298"/>
      <c r="K189" s="1298"/>
      <c r="L189" s="1298"/>
      <c r="M189" s="1298"/>
      <c r="N189" s="1298"/>
      <c r="O189" s="1295"/>
      <c r="P189" s="1299"/>
      <c r="Q189" s="1299"/>
      <c r="R189" s="1315"/>
      <c r="S189" s="1295"/>
      <c r="T189" s="1295"/>
      <c r="U189" s="1295"/>
      <c r="V189" s="1295"/>
      <c r="W189" s="1345"/>
      <c r="X189" s="1300"/>
    </row>
    <row r="190" spans="1:24" s="1005" customFormat="1">
      <c r="A190" s="1295"/>
      <c r="B190" s="1295"/>
      <c r="C190" s="1295"/>
      <c r="D190" s="1295"/>
      <c r="E190" s="1298"/>
      <c r="F190" s="1298"/>
      <c r="G190" s="1298"/>
      <c r="H190" s="1298"/>
      <c r="I190" s="1298"/>
      <c r="J190" s="1298"/>
      <c r="K190" s="1298"/>
      <c r="L190" s="1298"/>
      <c r="M190" s="1298"/>
      <c r="N190" s="1298"/>
      <c r="O190" s="1295"/>
      <c r="P190" s="1299"/>
      <c r="Q190" s="1299"/>
      <c r="R190" s="1315"/>
      <c r="S190" s="1295"/>
      <c r="T190" s="1295"/>
      <c r="U190" s="1295"/>
      <c r="V190" s="1295"/>
      <c r="W190" s="1345"/>
      <c r="X190" s="1300"/>
    </row>
    <row r="191" spans="1:24" s="1005" customFormat="1">
      <c r="A191" s="1295"/>
      <c r="B191" s="1295"/>
      <c r="C191" s="1295"/>
      <c r="D191" s="1295"/>
      <c r="E191" s="1298"/>
      <c r="F191" s="1298"/>
      <c r="G191" s="1298"/>
      <c r="H191" s="1298"/>
      <c r="I191" s="1298"/>
      <c r="J191" s="1298"/>
      <c r="K191" s="1298"/>
      <c r="L191" s="1298"/>
      <c r="M191" s="1298"/>
      <c r="N191" s="1298"/>
      <c r="O191" s="1295"/>
      <c r="P191" s="1299"/>
      <c r="Q191" s="1299"/>
      <c r="R191" s="1315"/>
      <c r="S191" s="1295"/>
      <c r="T191" s="1295"/>
      <c r="U191" s="1295"/>
      <c r="V191" s="1295"/>
      <c r="W191" s="1345"/>
      <c r="X191" s="1300"/>
    </row>
    <row r="192" spans="1:24" s="1005" customFormat="1">
      <c r="A192" s="1295"/>
      <c r="B192" s="1295"/>
      <c r="C192" s="1295"/>
      <c r="D192" s="1295"/>
      <c r="E192" s="1298"/>
      <c r="F192" s="1298"/>
      <c r="G192" s="1298"/>
      <c r="H192" s="1298"/>
      <c r="I192" s="1298"/>
      <c r="J192" s="1298"/>
      <c r="K192" s="1298"/>
      <c r="L192" s="1298"/>
      <c r="M192" s="1298"/>
      <c r="N192" s="1298"/>
      <c r="O192" s="1295"/>
      <c r="P192" s="1299"/>
      <c r="Q192" s="1299"/>
      <c r="R192" s="1315"/>
      <c r="S192" s="1295"/>
      <c r="T192" s="1295"/>
      <c r="U192" s="1295"/>
      <c r="V192" s="1295"/>
      <c r="W192" s="1345"/>
      <c r="X192" s="1300"/>
    </row>
    <row r="193" spans="1:24" s="1005" customFormat="1">
      <c r="A193" s="1295"/>
      <c r="B193" s="1295"/>
      <c r="C193" s="1295"/>
      <c r="D193" s="1295"/>
      <c r="E193" s="1298"/>
      <c r="F193" s="1298"/>
      <c r="G193" s="1298"/>
      <c r="H193" s="1298"/>
      <c r="I193" s="1298"/>
      <c r="J193" s="1298"/>
      <c r="K193" s="1298"/>
      <c r="L193" s="1298"/>
      <c r="M193" s="1298"/>
      <c r="N193" s="1298"/>
      <c r="O193" s="1295"/>
      <c r="P193" s="1299"/>
      <c r="Q193" s="1299"/>
      <c r="R193" s="1315"/>
      <c r="S193" s="1295"/>
      <c r="T193" s="1295"/>
      <c r="U193" s="1295"/>
      <c r="V193" s="1295"/>
      <c r="W193" s="1345"/>
      <c r="X193" s="1300"/>
    </row>
    <row r="194" spans="1:24" s="1005" customFormat="1">
      <c r="A194" s="1295"/>
      <c r="B194" s="1295"/>
      <c r="C194" s="1295"/>
      <c r="D194" s="1295"/>
      <c r="E194" s="1298"/>
      <c r="F194" s="1298"/>
      <c r="G194" s="1298"/>
      <c r="H194" s="1298"/>
      <c r="I194" s="1298"/>
      <c r="J194" s="1298"/>
      <c r="K194" s="1298"/>
      <c r="L194" s="1298"/>
      <c r="M194" s="1298"/>
      <c r="N194" s="1298"/>
      <c r="O194" s="1295"/>
      <c r="P194" s="1299"/>
      <c r="Q194" s="1299"/>
      <c r="R194" s="1315"/>
      <c r="S194" s="1295"/>
      <c r="T194" s="1295"/>
      <c r="U194" s="1295"/>
      <c r="V194" s="1295"/>
      <c r="W194" s="1345"/>
      <c r="X194" s="1300"/>
    </row>
    <row r="195" spans="1:24" s="1005" customFormat="1">
      <c r="A195" s="1295"/>
      <c r="B195" s="1295"/>
      <c r="C195" s="1295"/>
      <c r="D195" s="1295"/>
      <c r="E195" s="1298"/>
      <c r="F195" s="1298"/>
      <c r="G195" s="1298"/>
      <c r="H195" s="1298"/>
      <c r="I195" s="1298"/>
      <c r="J195" s="1298"/>
      <c r="K195" s="1298"/>
      <c r="L195" s="1298"/>
      <c r="M195" s="1298"/>
      <c r="N195" s="1298"/>
      <c r="O195" s="1295"/>
      <c r="P195" s="1299"/>
      <c r="Q195" s="1299"/>
      <c r="R195" s="1315"/>
      <c r="S195" s="1295"/>
      <c r="T195" s="1295"/>
      <c r="U195" s="1295"/>
      <c r="V195" s="1295"/>
      <c r="W195" s="1345"/>
      <c r="X195" s="1300"/>
    </row>
    <row r="196" spans="1:24" s="1005" customFormat="1">
      <c r="A196" s="1295"/>
      <c r="B196" s="1295"/>
      <c r="C196" s="1295"/>
      <c r="D196" s="1295"/>
      <c r="E196" s="1298"/>
      <c r="F196" s="1298"/>
      <c r="G196" s="1298"/>
      <c r="H196" s="1298"/>
      <c r="I196" s="1298"/>
      <c r="J196" s="1298"/>
      <c r="K196" s="1298"/>
      <c r="L196" s="1298"/>
      <c r="M196" s="1298"/>
      <c r="N196" s="1298"/>
      <c r="O196" s="1295"/>
      <c r="P196" s="1299"/>
      <c r="Q196" s="1299"/>
      <c r="R196" s="1315"/>
      <c r="S196" s="1295"/>
      <c r="T196" s="1295"/>
      <c r="U196" s="1295"/>
      <c r="V196" s="1295"/>
      <c r="W196" s="1345"/>
      <c r="X196" s="1300"/>
    </row>
    <row r="197" spans="1:24" s="1005" customFormat="1">
      <c r="A197" s="1295"/>
      <c r="B197" s="1295"/>
      <c r="C197" s="1295"/>
      <c r="D197" s="1295"/>
      <c r="E197" s="1298"/>
      <c r="F197" s="1298"/>
      <c r="G197" s="1298"/>
      <c r="H197" s="1298"/>
      <c r="I197" s="1298"/>
      <c r="J197" s="1298"/>
      <c r="K197" s="1298"/>
      <c r="L197" s="1298"/>
      <c r="M197" s="1298"/>
      <c r="N197" s="1298"/>
      <c r="O197" s="1295"/>
      <c r="P197" s="1299"/>
      <c r="Q197" s="1299"/>
      <c r="R197" s="1315"/>
      <c r="S197" s="1295"/>
      <c r="T197" s="1295"/>
      <c r="U197" s="1295"/>
      <c r="V197" s="1295"/>
      <c r="W197" s="1345"/>
      <c r="X197" s="1300"/>
    </row>
    <row r="198" spans="1:24" s="1005" customFormat="1">
      <c r="A198" s="1295"/>
      <c r="B198" s="1295"/>
      <c r="C198" s="1295"/>
      <c r="D198" s="1295"/>
      <c r="E198" s="1298"/>
      <c r="F198" s="1298"/>
      <c r="G198" s="1298"/>
      <c r="H198" s="1298"/>
      <c r="I198" s="1298"/>
      <c r="J198" s="1298"/>
      <c r="K198" s="1298"/>
      <c r="L198" s="1298"/>
      <c r="M198" s="1298"/>
      <c r="N198" s="1298"/>
      <c r="O198" s="1295"/>
      <c r="P198" s="1299"/>
      <c r="Q198" s="1299"/>
      <c r="R198" s="1315"/>
      <c r="S198" s="1295"/>
      <c r="T198" s="1295"/>
      <c r="U198" s="1295"/>
      <c r="V198" s="1295"/>
      <c r="W198" s="1345"/>
      <c r="X198" s="1300"/>
    </row>
    <row r="199" spans="1:24" s="1005" customFormat="1">
      <c r="A199" s="1295"/>
      <c r="B199" s="1295"/>
      <c r="C199" s="1295"/>
      <c r="D199" s="1295"/>
      <c r="E199" s="1298"/>
      <c r="F199" s="1298"/>
      <c r="G199" s="1298"/>
      <c r="H199" s="1298"/>
      <c r="I199" s="1298"/>
      <c r="J199" s="1298"/>
      <c r="K199" s="1298"/>
      <c r="L199" s="1298"/>
      <c r="M199" s="1298"/>
      <c r="N199" s="1298"/>
      <c r="O199" s="1295"/>
      <c r="P199" s="1299"/>
      <c r="Q199" s="1299"/>
      <c r="R199" s="1315"/>
      <c r="S199" s="1295"/>
      <c r="T199" s="1295"/>
      <c r="U199" s="1295"/>
      <c r="V199" s="1295"/>
      <c r="W199" s="1345"/>
      <c r="X199" s="1300"/>
    </row>
    <row r="200" spans="1:24" s="1005" customFormat="1">
      <c r="A200" s="1295"/>
      <c r="B200" s="1295"/>
      <c r="C200" s="1295"/>
      <c r="D200" s="1295"/>
      <c r="E200" s="1298"/>
      <c r="F200" s="1298"/>
      <c r="G200" s="1298"/>
      <c r="H200" s="1298"/>
      <c r="I200" s="1298"/>
      <c r="J200" s="1298"/>
      <c r="K200" s="1298"/>
      <c r="L200" s="1298"/>
      <c r="M200" s="1298"/>
      <c r="N200" s="1298"/>
      <c r="O200" s="1295"/>
      <c r="P200" s="1299"/>
      <c r="Q200" s="1299"/>
      <c r="R200" s="1315"/>
      <c r="S200" s="1295"/>
      <c r="T200" s="1295"/>
      <c r="U200" s="1295"/>
      <c r="V200" s="1295"/>
      <c r="W200" s="1345"/>
      <c r="X200" s="1300"/>
    </row>
    <row r="201" spans="1:24" s="1005" customFormat="1">
      <c r="A201" s="1295"/>
      <c r="B201" s="1295"/>
      <c r="C201" s="1295"/>
      <c r="D201" s="1295"/>
      <c r="E201" s="1298"/>
      <c r="F201" s="1298"/>
      <c r="G201" s="1298"/>
      <c r="H201" s="1298"/>
      <c r="I201" s="1298"/>
      <c r="J201" s="1298"/>
      <c r="K201" s="1298"/>
      <c r="L201" s="1298"/>
      <c r="M201" s="1298"/>
      <c r="N201" s="1298"/>
      <c r="O201" s="1295"/>
      <c r="P201" s="1299"/>
      <c r="Q201" s="1299"/>
      <c r="R201" s="1315"/>
      <c r="S201" s="1295"/>
      <c r="T201" s="1295"/>
      <c r="U201" s="1295"/>
      <c r="V201" s="1295"/>
      <c r="W201" s="1345"/>
      <c r="X201" s="1300"/>
    </row>
    <row r="202" spans="1:24" s="1005" customFormat="1">
      <c r="A202" s="1295"/>
      <c r="B202" s="1295"/>
      <c r="C202" s="1295"/>
      <c r="D202" s="1295"/>
      <c r="E202" s="1298"/>
      <c r="F202" s="1298"/>
      <c r="G202" s="1298"/>
      <c r="H202" s="1298"/>
      <c r="I202" s="1298"/>
      <c r="J202" s="1298"/>
      <c r="K202" s="1298"/>
      <c r="L202" s="1298"/>
      <c r="M202" s="1298"/>
      <c r="N202" s="1298"/>
      <c r="O202" s="1295"/>
      <c r="P202" s="1299"/>
      <c r="Q202" s="1299"/>
      <c r="R202" s="1315"/>
      <c r="S202" s="1295"/>
      <c r="T202" s="1295"/>
      <c r="U202" s="1295"/>
      <c r="V202" s="1295"/>
      <c r="W202" s="1345"/>
      <c r="X202" s="1300"/>
    </row>
    <row r="203" spans="1:24" s="1005" customFormat="1">
      <c r="A203" s="1295"/>
      <c r="B203" s="1295"/>
      <c r="C203" s="1295"/>
      <c r="D203" s="1295"/>
      <c r="E203" s="1298"/>
      <c r="F203" s="1298"/>
      <c r="G203" s="1298"/>
      <c r="H203" s="1298"/>
      <c r="I203" s="1298"/>
      <c r="J203" s="1298"/>
      <c r="K203" s="1298"/>
      <c r="L203" s="1298"/>
      <c r="M203" s="1298"/>
      <c r="N203" s="1298"/>
      <c r="O203" s="1295"/>
      <c r="P203" s="1299"/>
      <c r="Q203" s="1299"/>
      <c r="R203" s="1315"/>
      <c r="S203" s="1295"/>
      <c r="T203" s="1295"/>
      <c r="U203" s="1295"/>
      <c r="V203" s="1295"/>
      <c r="W203" s="1345"/>
      <c r="X203" s="1300"/>
    </row>
    <row r="204" spans="1:24" s="1005" customFormat="1">
      <c r="A204" s="1295"/>
      <c r="B204" s="1295"/>
      <c r="C204" s="1295"/>
      <c r="D204" s="1295"/>
      <c r="E204" s="1298"/>
      <c r="F204" s="1298"/>
      <c r="G204" s="1298"/>
      <c r="H204" s="1298"/>
      <c r="I204" s="1298"/>
      <c r="J204" s="1298"/>
      <c r="K204" s="1298"/>
      <c r="L204" s="1298"/>
      <c r="M204" s="1298"/>
      <c r="N204" s="1298"/>
      <c r="O204" s="1295"/>
      <c r="P204" s="1299"/>
      <c r="Q204" s="1299"/>
      <c r="R204" s="1315"/>
      <c r="S204" s="1295"/>
      <c r="T204" s="1295"/>
      <c r="U204" s="1295"/>
      <c r="V204" s="1295"/>
      <c r="W204" s="1345"/>
      <c r="X204" s="1300"/>
    </row>
    <row r="205" spans="1:24" s="1005" customFormat="1">
      <c r="A205" s="1295"/>
      <c r="B205" s="1295"/>
      <c r="C205" s="1295"/>
      <c r="D205" s="1295"/>
      <c r="E205" s="1298"/>
      <c r="F205" s="1298"/>
      <c r="G205" s="1298"/>
      <c r="H205" s="1298"/>
      <c r="I205" s="1298"/>
      <c r="J205" s="1298"/>
      <c r="K205" s="1298"/>
      <c r="L205" s="1298"/>
      <c r="M205" s="1298"/>
      <c r="N205" s="1298"/>
      <c r="O205" s="1295"/>
      <c r="P205" s="1299"/>
      <c r="Q205" s="1299"/>
      <c r="R205" s="1315"/>
      <c r="S205" s="1295"/>
      <c r="T205" s="1295"/>
      <c r="U205" s="1295"/>
      <c r="V205" s="1295"/>
      <c r="W205" s="1345"/>
      <c r="X205" s="1300"/>
    </row>
    <row r="206" spans="1:24" s="1005" customFormat="1">
      <c r="A206" s="1295"/>
      <c r="B206" s="1295"/>
      <c r="C206" s="1295"/>
      <c r="D206" s="1295"/>
      <c r="E206" s="1298"/>
      <c r="F206" s="1298"/>
      <c r="G206" s="1298"/>
      <c r="H206" s="1298"/>
      <c r="I206" s="1298"/>
      <c r="J206" s="1298"/>
      <c r="K206" s="1298"/>
      <c r="L206" s="1298"/>
      <c r="M206" s="1298"/>
      <c r="N206" s="1298"/>
      <c r="O206" s="1295"/>
      <c r="P206" s="1299"/>
      <c r="Q206" s="1299"/>
      <c r="R206" s="1315"/>
      <c r="S206" s="1295"/>
      <c r="T206" s="1295"/>
      <c r="U206" s="1295"/>
      <c r="V206" s="1295"/>
      <c r="W206" s="1345"/>
      <c r="X206" s="1300"/>
    </row>
    <row r="207" spans="1:24" s="1005" customFormat="1">
      <c r="A207" s="1295"/>
      <c r="B207" s="1295"/>
      <c r="C207" s="1295"/>
      <c r="D207" s="1295"/>
      <c r="E207" s="1298"/>
      <c r="F207" s="1298"/>
      <c r="G207" s="1298"/>
      <c r="H207" s="1298"/>
      <c r="I207" s="1298"/>
      <c r="J207" s="1298"/>
      <c r="K207" s="1298"/>
      <c r="L207" s="1298"/>
      <c r="M207" s="1298"/>
      <c r="N207" s="1298"/>
      <c r="O207" s="1295"/>
      <c r="P207" s="1299"/>
      <c r="Q207" s="1299"/>
      <c r="R207" s="1315"/>
      <c r="S207" s="1295"/>
      <c r="T207" s="1295"/>
      <c r="U207" s="1295"/>
      <c r="V207" s="1295"/>
      <c r="W207" s="1345"/>
      <c r="X207" s="1300"/>
    </row>
    <row r="208" spans="1:24" s="1005" customFormat="1">
      <c r="A208" s="1295"/>
      <c r="B208" s="1295"/>
      <c r="C208" s="1295"/>
      <c r="D208" s="1295"/>
      <c r="E208" s="1298"/>
      <c r="F208" s="1298"/>
      <c r="G208" s="1298"/>
      <c r="H208" s="1298"/>
      <c r="I208" s="1298"/>
      <c r="J208" s="1298"/>
      <c r="K208" s="1298"/>
      <c r="L208" s="1298"/>
      <c r="M208" s="1298"/>
      <c r="N208" s="1298"/>
      <c r="O208" s="1295"/>
      <c r="P208" s="1299"/>
      <c r="Q208" s="1299"/>
      <c r="R208" s="1315"/>
      <c r="S208" s="1295"/>
      <c r="T208" s="1295"/>
      <c r="U208" s="1295"/>
      <c r="V208" s="1295"/>
      <c r="W208" s="1345"/>
      <c r="X208" s="1300"/>
    </row>
    <row r="209" spans="1:24" s="1005" customFormat="1">
      <c r="A209" s="1295"/>
      <c r="B209" s="1295"/>
      <c r="C209" s="1295"/>
      <c r="D209" s="1295"/>
      <c r="E209" s="1298"/>
      <c r="F209" s="1298"/>
      <c r="G209" s="1298"/>
      <c r="H209" s="1298"/>
      <c r="I209" s="1298"/>
      <c r="J209" s="1298"/>
      <c r="K209" s="1298"/>
      <c r="L209" s="1298"/>
      <c r="M209" s="1298"/>
      <c r="N209" s="1298"/>
      <c r="O209" s="1295"/>
      <c r="P209" s="1299"/>
      <c r="Q209" s="1299"/>
      <c r="R209" s="1315"/>
      <c r="S209" s="1295"/>
      <c r="T209" s="1295"/>
      <c r="U209" s="1295"/>
      <c r="V209" s="1295"/>
      <c r="W209" s="1345"/>
      <c r="X209" s="1300"/>
    </row>
  </sheetData>
  <sheetProtection password="81B0" sheet="1"/>
  <mergeCells count="96">
    <mergeCell ref="S132:U132"/>
    <mergeCell ref="B133:D133"/>
    <mergeCell ref="F134:G134"/>
    <mergeCell ref="L134:N134"/>
    <mergeCell ref="P134:Q134"/>
    <mergeCell ref="S124:U124"/>
    <mergeCell ref="S126:U126"/>
    <mergeCell ref="S127:U127"/>
    <mergeCell ref="S129:U129"/>
    <mergeCell ref="S130:U130"/>
    <mergeCell ref="S131:U131"/>
    <mergeCell ref="S114:U114"/>
    <mergeCell ref="S116:U116"/>
    <mergeCell ref="S117:U117"/>
    <mergeCell ref="S118:U118"/>
    <mergeCell ref="S120:U120"/>
    <mergeCell ref="S122:U122"/>
    <mergeCell ref="S106:U106"/>
    <mergeCell ref="S108:U108"/>
    <mergeCell ref="S109:U109"/>
    <mergeCell ref="S110:U110"/>
    <mergeCell ref="S112:U112"/>
    <mergeCell ref="S113:U113"/>
    <mergeCell ref="S97:U97"/>
    <mergeCell ref="S98:U98"/>
    <mergeCell ref="S99:U99"/>
    <mergeCell ref="S101:U101"/>
    <mergeCell ref="S104:U104"/>
    <mergeCell ref="S105:U105"/>
    <mergeCell ref="S89:U89"/>
    <mergeCell ref="S91:U91"/>
    <mergeCell ref="S92:U92"/>
    <mergeCell ref="S93:U93"/>
    <mergeCell ref="S94:U94"/>
    <mergeCell ref="S95:U95"/>
    <mergeCell ref="S79:U79"/>
    <mergeCell ref="S80:U80"/>
    <mergeCell ref="S81:U81"/>
    <mergeCell ref="B82:D82"/>
    <mergeCell ref="S87:U87"/>
    <mergeCell ref="S88:U88"/>
    <mergeCell ref="S70:U70"/>
    <mergeCell ref="S71:U71"/>
    <mergeCell ref="S73:U73"/>
    <mergeCell ref="S74:U74"/>
    <mergeCell ref="S75:U75"/>
    <mergeCell ref="S77:U77"/>
    <mergeCell ref="S61:U61"/>
    <mergeCell ref="S63:U63"/>
    <mergeCell ref="S65:U65"/>
    <mergeCell ref="S66:U66"/>
    <mergeCell ref="S67:U67"/>
    <mergeCell ref="S69:U69"/>
    <mergeCell ref="S54:U54"/>
    <mergeCell ref="S55:U55"/>
    <mergeCell ref="S56:U56"/>
    <mergeCell ref="S58:U58"/>
    <mergeCell ref="S59:U59"/>
    <mergeCell ref="S60:U60"/>
    <mergeCell ref="S45:U45"/>
    <mergeCell ref="S46:U46"/>
    <mergeCell ref="S48:U48"/>
    <mergeCell ref="S51:U51"/>
    <mergeCell ref="S52:U52"/>
    <mergeCell ref="S53:U53"/>
    <mergeCell ref="S37:U37"/>
    <mergeCell ref="S38:U38"/>
    <mergeCell ref="S40:U40"/>
    <mergeCell ref="S42:U42"/>
    <mergeCell ref="S43:U43"/>
    <mergeCell ref="S44:U44"/>
    <mergeCell ref="S25:U25"/>
    <mergeCell ref="S26:U26"/>
    <mergeCell ref="S27:U27"/>
    <mergeCell ref="S28:U28"/>
    <mergeCell ref="S35:U35"/>
    <mergeCell ref="S36:U36"/>
    <mergeCell ref="S18:U18"/>
    <mergeCell ref="S19:U19"/>
    <mergeCell ref="S20:U20"/>
    <mergeCell ref="S21:U21"/>
    <mergeCell ref="S22:U22"/>
    <mergeCell ref="S23:U23"/>
    <mergeCell ref="S8:U8"/>
    <mergeCell ref="S9:U9"/>
    <mergeCell ref="S13:U13"/>
    <mergeCell ref="S14:U14"/>
    <mergeCell ref="S16:U16"/>
    <mergeCell ref="S17:U17"/>
    <mergeCell ref="S15:U15"/>
    <mergeCell ref="B2:D2"/>
    <mergeCell ref="I2:J2"/>
    <mergeCell ref="L2:N2"/>
    <mergeCell ref="T2:U2"/>
    <mergeCell ref="S4:U4"/>
    <mergeCell ref="S6:U6"/>
  </mergeCells>
  <conditionalFormatting sqref="F133:G133">
    <cfRule type="cellIs" dxfId="155" priority="47" stopIfTrue="1" operator="notEqual">
      <formula>0</formula>
    </cfRule>
  </conditionalFormatting>
  <conditionalFormatting sqref="B133">
    <cfRule type="cellIs" dxfId="154" priority="46" stopIfTrue="1" operator="notEqual">
      <formula>0</formula>
    </cfRule>
    <cfRule type="cellIs" dxfId="118" priority="34" operator="equal">
      <formula>0</formula>
    </cfRule>
  </conditionalFormatting>
  <conditionalFormatting sqref="G2">
    <cfRule type="cellIs" dxfId="153" priority="6" stopIfTrue="1" operator="notEqual">
      <formula>0</formula>
    </cfRule>
    <cfRule type="cellIs" dxfId="152" priority="7" stopIfTrue="1" operator="equal">
      <formula>0</formula>
    </cfRule>
    <cfRule type="cellIs" dxfId="151" priority="8" stopIfTrue="1" operator="equal">
      <formula>0</formula>
    </cfRule>
    <cfRule type="cellIs" dxfId="117" priority="45" operator="equal">
      <formula>0</formula>
    </cfRule>
  </conditionalFormatting>
  <conditionalFormatting sqref="I2">
    <cfRule type="cellIs" dxfId="150" priority="44" operator="equal">
      <formula>0</formula>
    </cfRule>
  </conditionalFormatting>
  <conditionalFormatting sqref="F137:G138">
    <cfRule type="cellIs" dxfId="149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48" priority="41" stopIfTrue="1" operator="equal">
      <formula>"НЕРАВНЕНИЕ!"</formula>
    </cfRule>
  </conditionalFormatting>
  <conditionalFormatting sqref="L137:M138">
    <cfRule type="cellIs" dxfId="147" priority="40" stopIfTrue="1" operator="equal">
      <formula>"НЕРАВНЕНИЕ!"</formula>
    </cfRule>
  </conditionalFormatting>
  <conditionalFormatting sqref="F140:G141">
    <cfRule type="cellIs" dxfId="146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45" priority="37" stopIfTrue="1" operator="equal">
      <formula>"НЕРАВНЕНИЕ !"</formula>
    </cfRule>
  </conditionalFormatting>
  <conditionalFormatting sqref="L140:M141">
    <cfRule type="cellIs" dxfId="144" priority="36" stopIfTrue="1" operator="equal">
      <formula>"НЕРАВНЕНИЕ !"</formula>
    </cfRule>
  </conditionalFormatting>
  <conditionalFormatting sqref="I140:J141 L140:L141 N140:N141 F140:G141">
    <cfRule type="cellIs" dxfId="143" priority="35" operator="notEqual">
      <formula>0</formula>
    </cfRule>
  </conditionalFormatting>
  <conditionalFormatting sqref="I133:J133">
    <cfRule type="cellIs" dxfId="142" priority="33" stopIfTrue="1" operator="notEqual">
      <formula>0</formula>
    </cfRule>
  </conditionalFormatting>
  <conditionalFormatting sqref="L82">
    <cfRule type="cellIs" dxfId="141" priority="28" stopIfTrue="1" operator="notEqual">
      <formula>0</formula>
    </cfRule>
  </conditionalFormatting>
  <conditionalFormatting sqref="N82">
    <cfRule type="cellIs" dxfId="140" priority="27" stopIfTrue="1" operator="notEqual">
      <formula>0</formula>
    </cfRule>
  </conditionalFormatting>
  <conditionalFormatting sqref="L133">
    <cfRule type="cellIs" dxfId="139" priority="32" stopIfTrue="1" operator="notEqual">
      <formula>0</formula>
    </cfRule>
  </conditionalFormatting>
  <conditionalFormatting sqref="N133">
    <cfRule type="cellIs" dxfId="138" priority="31" stopIfTrue="1" operator="notEqual">
      <formula>0</formula>
    </cfRule>
  </conditionalFormatting>
  <conditionalFormatting sqref="F82:H82">
    <cfRule type="cellIs" dxfId="137" priority="30" stopIfTrue="1" operator="notEqual">
      <formula>0</formula>
    </cfRule>
  </conditionalFormatting>
  <conditionalFormatting sqref="I82:J82">
    <cfRule type="cellIs" dxfId="136" priority="29" stopIfTrue="1" operator="notEqual">
      <formula>0</formula>
    </cfRule>
  </conditionalFormatting>
  <conditionalFormatting sqref="B82">
    <cfRule type="cellIs" dxfId="135" priority="25" operator="equal">
      <formula>0</formula>
    </cfRule>
    <cfRule type="cellIs" dxfId="134" priority="26" stopIfTrue="1" operator="notEqual">
      <formula>0</formula>
    </cfRule>
  </conditionalFormatting>
  <conditionalFormatting sqref="P133:Q133">
    <cfRule type="cellIs" dxfId="133" priority="24" stopIfTrue="1" operator="notEqual">
      <formula>0</formula>
    </cfRule>
  </conditionalFormatting>
  <conditionalFormatting sqref="P137:Q138">
    <cfRule type="cellIs" dxfId="132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31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30" priority="19" operator="notEqual">
      <formula>0</formula>
    </cfRule>
  </conditionalFormatting>
  <conditionalFormatting sqref="P2">
    <cfRule type="cellIs" dxfId="129" priority="14" stopIfTrue="1" operator="equal">
      <formula>98</formula>
    </cfRule>
    <cfRule type="cellIs" dxfId="128" priority="15" stopIfTrue="1" operator="equal">
      <formula>96</formula>
    </cfRule>
    <cfRule type="cellIs" dxfId="127" priority="16" stopIfTrue="1" operator="equal">
      <formula>42</formula>
    </cfRule>
    <cfRule type="cellIs" dxfId="116" priority="17" stopIfTrue="1" operator="equal">
      <formula>97</formula>
    </cfRule>
    <cfRule type="cellIs" dxfId="115" priority="18" stopIfTrue="1" operator="equal">
      <formula>33</formula>
    </cfRule>
  </conditionalFormatting>
  <conditionalFormatting sqref="Q2">
    <cfRule type="cellIs" dxfId="126" priority="9" stopIfTrue="1" operator="equal">
      <formula>"Чужди средства"</formula>
    </cfRule>
    <cfRule type="cellIs" dxfId="125" priority="10" stopIfTrue="1" operator="equal">
      <formula>"СЕС - ДМП"</formula>
    </cfRule>
    <cfRule type="cellIs" dxfId="124" priority="11" stopIfTrue="1" operator="equal">
      <formula>"СЕС - РА"</formula>
    </cfRule>
    <cfRule type="cellIs" dxfId="114" priority="12" stopIfTrue="1" operator="equal">
      <formula>"СЕС - ДЕС"</formula>
    </cfRule>
    <cfRule type="cellIs" dxfId="113" priority="13" stopIfTrue="1" operator="equal">
      <formula>"СЕС - КСФ"</formula>
    </cfRule>
  </conditionalFormatting>
  <conditionalFormatting sqref="P82:Q82">
    <cfRule type="cellIs" dxfId="123" priority="5" stopIfTrue="1" operator="notEqual">
      <formula>0</formula>
    </cfRule>
  </conditionalFormatting>
  <conditionalFormatting sqref="T2:U2">
    <cfRule type="cellIs" dxfId="122" priority="1" stopIfTrue="1" operator="between">
      <formula>1000000000000</formula>
      <formula>9999999999999990</formula>
    </cfRule>
    <cfRule type="cellIs" dxfId="121" priority="2" stopIfTrue="1" operator="between">
      <formula>10000000000</formula>
      <formula>999999999999</formula>
    </cfRule>
    <cfRule type="cellIs" dxfId="120" priority="3" stopIfTrue="1" operator="between">
      <formula>1000000</formula>
      <formula>99999999</formula>
    </cfRule>
    <cfRule type="cellIs" dxfId="119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8999999999999998" bottom="0.15748031496062992" header="0.15748031496062992" footer="0.15748031496062992"/>
  <pageSetup paperSize="9" scale="80" fitToHeight="0" orientation="landscape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V256"/>
  <sheetViews>
    <sheetView showZeros="0" topLeftCell="B6" zoomScale="78" zoomScaleNormal="78" workbookViewId="0">
      <selection activeCell="B18" sqref="B18"/>
    </sheetView>
  </sheetViews>
  <sheetFormatPr defaultRowHeight="12.75"/>
  <cols>
    <col min="1" max="1" width="3.85546875" style="674" hidden="1" customWidth="1"/>
    <col min="2" max="2" width="81.7109375" style="679" customWidth="1"/>
    <col min="3" max="3" width="3.28515625" style="679" hidden="1" customWidth="1"/>
    <col min="4" max="4" width="4.140625" style="679" hidden="1" customWidth="1"/>
    <col min="5" max="6" width="19.140625" style="678" customWidth="1"/>
    <col min="7" max="9" width="19" style="678" customWidth="1"/>
    <col min="10" max="10" width="5.7109375" style="679" customWidth="1"/>
    <col min="11" max="11" width="64" style="674" bestFit="1" customWidth="1"/>
    <col min="12" max="12" width="13.7109375" style="679" hidden="1" customWidth="1"/>
    <col min="13" max="13" width="5.7109375" style="679" customWidth="1"/>
    <col min="14" max="14" width="14.42578125" style="680" customWidth="1"/>
    <col min="15" max="15" width="13.42578125" style="680" customWidth="1"/>
    <col min="16" max="17" width="11.140625" style="680" customWidth="1"/>
    <col min="18" max="18" width="16.28515625" style="680" hidden="1" customWidth="1"/>
    <col min="19" max="19" width="15" style="680" hidden="1" customWidth="1"/>
    <col min="20" max="20" width="15" style="681" customWidth="1"/>
    <col min="21" max="21" width="15.7109375" style="680" hidden="1" customWidth="1"/>
    <col min="22" max="22" width="15.28515625" style="680" hidden="1" customWidth="1"/>
    <col min="23" max="16384" width="9.140625" style="680"/>
  </cols>
  <sheetData>
    <row r="1" spans="1:22" ht="18.75" hidden="1">
      <c r="B1" s="675"/>
      <c r="C1" s="675"/>
      <c r="D1" s="675"/>
      <c r="E1" s="676"/>
      <c r="F1" s="677"/>
      <c r="G1" s="677"/>
      <c r="H1" s="677"/>
      <c r="I1" s="676"/>
      <c r="J1" s="674"/>
      <c r="K1" s="675"/>
      <c r="M1" s="674"/>
    </row>
    <row r="2" spans="1:22" ht="15.75" hidden="1">
      <c r="B2" s="675"/>
      <c r="C2" s="675"/>
      <c r="D2" s="675"/>
      <c r="E2" s="676"/>
      <c r="F2" s="682"/>
      <c r="G2" s="682"/>
      <c r="H2" s="682"/>
      <c r="I2" s="676"/>
      <c r="J2" s="674"/>
      <c r="K2" s="675"/>
      <c r="M2" s="674"/>
    </row>
    <row r="3" spans="1:22" ht="21.75" hidden="1" customHeight="1">
      <c r="B3" s="675"/>
      <c r="C3" s="675"/>
      <c r="D3" s="675"/>
      <c r="E3" s="676"/>
      <c r="F3" s="682"/>
      <c r="G3" s="682"/>
      <c r="H3" s="682"/>
      <c r="I3" s="676"/>
      <c r="J3" s="674"/>
      <c r="M3" s="674"/>
    </row>
    <row r="4" spans="1:22" ht="15.75" hidden="1">
      <c r="B4" s="675"/>
      <c r="C4" s="675"/>
      <c r="D4" s="675"/>
      <c r="E4" s="676"/>
      <c r="F4" s="682"/>
      <c r="G4" s="682"/>
      <c r="H4" s="682"/>
      <c r="I4" s="676"/>
      <c r="J4" s="674"/>
      <c r="K4" s="683"/>
      <c r="M4" s="674"/>
    </row>
    <row r="5" spans="1:22" ht="18" hidden="1" customHeight="1">
      <c r="B5" s="675"/>
      <c r="C5" s="675"/>
      <c r="D5" s="675"/>
      <c r="E5" s="676"/>
      <c r="F5" s="682"/>
      <c r="G5" s="682"/>
      <c r="H5" s="682"/>
      <c r="I5" s="676"/>
      <c r="J5" s="674"/>
      <c r="K5" s="684"/>
      <c r="M5" s="674"/>
    </row>
    <row r="6" spans="1:22" ht="20.25">
      <c r="B6" s="675"/>
      <c r="C6" s="675"/>
      <c r="D6" s="675"/>
      <c r="E6" s="676"/>
      <c r="F6" s="682"/>
      <c r="G6" s="682"/>
      <c r="H6" s="682"/>
      <c r="I6" s="676"/>
      <c r="J6" s="674"/>
      <c r="K6" s="685"/>
      <c r="M6" s="674"/>
    </row>
    <row r="7" spans="1:22" ht="9" hidden="1" customHeight="1">
      <c r="B7" s="685"/>
      <c r="C7" s="685"/>
      <c r="D7" s="685"/>
      <c r="E7" s="676"/>
      <c r="F7" s="676"/>
      <c r="G7" s="676"/>
      <c r="H7" s="676"/>
      <c r="I7" s="676"/>
      <c r="J7" s="674"/>
      <c r="L7" s="674"/>
      <c r="M7" s="674"/>
    </row>
    <row r="8" spans="1:22" ht="22.5" customHeight="1" thickBot="1">
      <c r="B8" s="686" t="str">
        <f>VLOOKUP(E15,SMETKA,3,FALSE)</f>
        <v xml:space="preserve">                                  ОТЧЕТ ЗА КАСОВОТО ИЗПЪЛНЕНИЕ НА БЮДЖЕТА</v>
      </c>
      <c r="C8" s="687"/>
      <c r="D8" s="687"/>
      <c r="E8" s="688"/>
      <c r="F8" s="688"/>
      <c r="G8" s="688"/>
      <c r="H8" s="688"/>
      <c r="I8" s="688"/>
      <c r="J8" s="674"/>
      <c r="L8" s="674"/>
      <c r="M8" s="674"/>
    </row>
    <row r="9" spans="1:22" ht="12" customHeight="1" thickTop="1">
      <c r="B9" s="685"/>
      <c r="C9" s="685"/>
      <c r="D9" s="685"/>
      <c r="E9" s="689"/>
      <c r="F9" s="689"/>
      <c r="G9" s="689"/>
      <c r="H9" s="689"/>
      <c r="I9" s="689"/>
      <c r="J9" s="674"/>
      <c r="L9" s="674"/>
      <c r="M9" s="674"/>
    </row>
    <row r="10" spans="1:22" ht="18.75">
      <c r="B10" s="691"/>
      <c r="C10" s="691"/>
      <c r="D10" s="691"/>
      <c r="E10" s="676"/>
      <c r="F10" s="405"/>
      <c r="G10" s="405"/>
      <c r="H10" s="405"/>
      <c r="I10" s="676"/>
      <c r="J10" s="674"/>
      <c r="K10" s="691"/>
      <c r="M10" s="674"/>
    </row>
    <row r="11" spans="1:22" ht="23.25" customHeight="1">
      <c r="B11" s="692" t="str">
        <f>+OTCHET!B9</f>
        <v>ДГ ДЕТЕЛИНА</v>
      </c>
      <c r="C11" s="692"/>
      <c r="D11" s="692"/>
      <c r="E11" s="693" t="s">
        <v>927</v>
      </c>
      <c r="F11" s="694">
        <f>OTCHET!F9</f>
        <v>46203</v>
      </c>
      <c r="G11" s="695" t="s">
        <v>928</v>
      </c>
      <c r="H11" s="696">
        <f>OTCHET!H9</f>
        <v>0</v>
      </c>
      <c r="I11" s="1472">
        <f>OTCHET!I9</f>
        <v>0</v>
      </c>
      <c r="J11" s="674"/>
      <c r="K11" s="697"/>
      <c r="M11" s="674"/>
      <c r="N11" s="698"/>
      <c r="O11" s="698"/>
      <c r="P11" s="698"/>
      <c r="Q11" s="698"/>
    </row>
    <row r="12" spans="1:22" ht="23.25" customHeight="1">
      <c r="B12" s="227" t="s">
        <v>929</v>
      </c>
      <c r="C12" s="699"/>
      <c r="D12" s="691"/>
      <c r="E12" s="676"/>
      <c r="F12" s="700"/>
      <c r="G12" s="676"/>
      <c r="H12" s="235"/>
      <c r="I12" s="1829" t="s">
        <v>926</v>
      </c>
      <c r="J12" s="674"/>
      <c r="K12" s="699"/>
      <c r="M12" s="674"/>
      <c r="N12" s="698"/>
      <c r="O12" s="698"/>
      <c r="P12" s="698"/>
      <c r="Q12" s="698"/>
    </row>
    <row r="13" spans="1:22" ht="23.25" customHeight="1">
      <c r="B13" s="701" t="str">
        <f>+OTCHET!B12</f>
        <v xml:space="preserve">Бургас </v>
      </c>
      <c r="C13" s="699"/>
      <c r="D13" s="699"/>
      <c r="E13" s="702" t="str">
        <f>+OTCHET!E12</f>
        <v>код по ЕБК:</v>
      </c>
      <c r="F13" s="232" t="str">
        <f>+OTCHET!F12</f>
        <v>5202</v>
      </c>
      <c r="G13" s="676"/>
      <c r="H13" s="235"/>
      <c r="I13" s="1830"/>
      <c r="J13" s="674"/>
      <c r="K13" s="699"/>
      <c r="M13" s="674"/>
      <c r="N13" s="698"/>
      <c r="O13" s="698"/>
      <c r="P13" s="698"/>
      <c r="Q13" s="698"/>
    </row>
    <row r="14" spans="1:22" ht="23.25" customHeight="1">
      <c r="B14" s="233" t="s">
        <v>930</v>
      </c>
      <c r="C14" s="684"/>
      <c r="D14" s="684"/>
      <c r="E14" s="684"/>
      <c r="F14" s="684"/>
      <c r="G14" s="684"/>
      <c r="H14" s="235"/>
      <c r="I14" s="1830"/>
      <c r="J14" s="674"/>
      <c r="K14" s="684"/>
      <c r="M14" s="674"/>
      <c r="N14" s="698"/>
      <c r="O14" s="698"/>
      <c r="P14" s="698"/>
      <c r="Q14" s="698"/>
    </row>
    <row r="15" spans="1:22" ht="21.75" customHeight="1" thickBot="1">
      <c r="B15" s="703" t="s">
        <v>931</v>
      </c>
      <c r="C15" s="704"/>
      <c r="D15" s="704"/>
      <c r="E15" s="125">
        <f>OTCHET!E15</f>
        <v>0</v>
      </c>
      <c r="F15" s="705" t="str">
        <f>OTCHET!F15</f>
        <v>БЮДЖЕТ</v>
      </c>
      <c r="G15" s="684"/>
      <c r="H15" s="706"/>
      <c r="I15" s="706"/>
      <c r="J15" s="706"/>
      <c r="K15" s="704"/>
      <c r="L15" s="707"/>
      <c r="M15" s="674"/>
      <c r="N15" s="698"/>
      <c r="O15" s="698"/>
      <c r="P15" s="698"/>
      <c r="Q15" s="698"/>
      <c r="R15" s="698"/>
      <c r="S15" s="698"/>
      <c r="U15" s="698"/>
      <c r="V15" s="698"/>
    </row>
    <row r="16" spans="1:22" ht="16.5" thickBot="1">
      <c r="A16" s="708"/>
      <c r="B16" s="709"/>
      <c r="C16" s="709"/>
      <c r="D16" s="709"/>
      <c r="E16" s="710"/>
      <c r="F16" s="710"/>
      <c r="G16" s="710"/>
      <c r="H16" s="710"/>
      <c r="I16" s="710"/>
      <c r="J16" s="711"/>
      <c r="K16" s="712"/>
      <c r="L16" s="713"/>
      <c r="M16" s="674"/>
      <c r="N16" s="698"/>
      <c r="O16" s="698"/>
      <c r="P16" s="698"/>
      <c r="Q16" s="698"/>
      <c r="R16" s="698"/>
      <c r="S16" s="698"/>
      <c r="U16" s="698"/>
      <c r="V16" s="698"/>
    </row>
    <row r="17" spans="1:22" ht="22.5" customHeight="1">
      <c r="A17" s="708"/>
      <c r="B17" s="714"/>
      <c r="C17" s="715" t="s">
        <v>61</v>
      </c>
      <c r="D17" s="715"/>
      <c r="E17" s="1831" t="str">
        <f>CONCATENATE("Годишен         уточнен план                           ",OTCHET!$C$3, " г.")</f>
        <v>Годишен         уточнен план                           2026 г.</v>
      </c>
      <c r="F17" s="1833" t="str">
        <f>CONCATENATE("ОТЧЕТ               ",OTCHET!$C$3, " г.")</f>
        <v>ОТЧЕТ               2026 г.</v>
      </c>
      <c r="G17" s="716" t="s">
        <v>1206</v>
      </c>
      <c r="H17" s="717"/>
      <c r="I17" s="718"/>
      <c r="J17" s="719"/>
      <c r="K17" s="720" t="s">
        <v>932</v>
      </c>
      <c r="L17" s="721"/>
      <c r="M17" s="674"/>
      <c r="N17" s="698"/>
      <c r="O17" s="698"/>
      <c r="P17" s="698"/>
      <c r="Q17" s="698"/>
      <c r="R17" s="698"/>
      <c r="S17" s="698"/>
      <c r="T17" s="698"/>
      <c r="U17" s="698"/>
      <c r="V17" s="698"/>
    </row>
    <row r="18" spans="1:22" ht="47.25" customHeight="1">
      <c r="A18" s="708"/>
      <c r="B18" s="722" t="s">
        <v>933</v>
      </c>
      <c r="C18" s="723"/>
      <c r="D18" s="723"/>
      <c r="E18" s="1832"/>
      <c r="F18" s="1834"/>
      <c r="G18" s="724" t="s">
        <v>787</v>
      </c>
      <c r="H18" s="725" t="s">
        <v>788</v>
      </c>
      <c r="I18" s="725" t="s">
        <v>786</v>
      </c>
      <c r="J18" s="726"/>
      <c r="K18" s="727"/>
      <c r="L18" s="721"/>
      <c r="M18" s="713"/>
      <c r="N18" s="698"/>
      <c r="O18" s="698"/>
      <c r="P18" s="698"/>
      <c r="Q18" s="698"/>
      <c r="R18" s="698"/>
      <c r="S18" s="698"/>
      <c r="T18" s="698"/>
      <c r="U18" s="698"/>
      <c r="V18" s="698"/>
    </row>
    <row r="19" spans="1:22" ht="15.75" hidden="1">
      <c r="A19" s="708"/>
      <c r="B19" s="728"/>
      <c r="C19" s="728"/>
      <c r="D19" s="728"/>
      <c r="E19" s="729"/>
      <c r="F19" s="729"/>
      <c r="G19" s="730"/>
      <c r="H19" s="731"/>
      <c r="I19" s="731"/>
      <c r="J19" s="726"/>
      <c r="K19" s="732"/>
      <c r="L19" s="721"/>
      <c r="M19" s="713"/>
      <c r="N19" s="698"/>
      <c r="O19" s="698"/>
      <c r="P19" s="698"/>
      <c r="Q19" s="698"/>
      <c r="R19" s="698"/>
      <c r="S19" s="698"/>
      <c r="T19" s="698"/>
      <c r="U19" s="698"/>
      <c r="V19" s="698"/>
    </row>
    <row r="20" spans="1:22" ht="16.5" thickBot="1">
      <c r="A20" s="708"/>
      <c r="B20" s="733" t="s">
        <v>934</v>
      </c>
      <c r="C20" s="734"/>
      <c r="D20" s="734"/>
      <c r="E20" s="735" t="s">
        <v>171</v>
      </c>
      <c r="F20" s="735" t="s">
        <v>172</v>
      </c>
      <c r="G20" s="736" t="s">
        <v>701</v>
      </c>
      <c r="H20" s="737" t="s">
        <v>702</v>
      </c>
      <c r="I20" s="737" t="s">
        <v>681</v>
      </c>
      <c r="J20" s="738"/>
      <c r="K20" s="739"/>
      <c r="L20" s="707"/>
      <c r="M20" s="713"/>
      <c r="N20" s="698"/>
      <c r="O20" s="698"/>
      <c r="P20" s="698"/>
      <c r="Q20" s="698"/>
      <c r="R20" s="698"/>
      <c r="S20" s="698"/>
      <c r="T20" s="698"/>
      <c r="U20" s="698"/>
      <c r="V20" s="698"/>
    </row>
    <row r="21" spans="1:22" ht="15.75">
      <c r="A21" s="708"/>
      <c r="B21" s="740"/>
      <c r="C21" s="740"/>
      <c r="D21" s="740"/>
      <c r="E21" s="741"/>
      <c r="F21" s="741"/>
      <c r="G21" s="742"/>
      <c r="H21" s="743"/>
      <c r="I21" s="743"/>
      <c r="J21" s="744"/>
      <c r="K21" s="745"/>
      <c r="L21" s="746"/>
      <c r="M21" s="713"/>
      <c r="N21" s="698"/>
      <c r="O21" s="698"/>
      <c r="P21" s="698"/>
      <c r="Q21" s="698"/>
      <c r="R21" s="698"/>
      <c r="S21" s="698"/>
      <c r="T21" s="698"/>
      <c r="U21" s="698"/>
      <c r="V21" s="698"/>
    </row>
    <row r="22" spans="1:22" ht="19.5" thickBot="1">
      <c r="A22" s="708">
        <v>10</v>
      </c>
      <c r="B22" s="747" t="s">
        <v>1961</v>
      </c>
      <c r="C22" s="748" t="s">
        <v>173</v>
      </c>
      <c r="D22" s="749"/>
      <c r="E22" s="750">
        <f>+E23+E25+E36+E37</f>
        <v>0</v>
      </c>
      <c r="F22" s="750">
        <f>+F23+F25+F36+F37</f>
        <v>0</v>
      </c>
      <c r="G22" s="751">
        <f>+G23+G25+G36+G37</f>
        <v>0</v>
      </c>
      <c r="H22" s="752">
        <f>+H23+H25+H36+H37</f>
        <v>0</v>
      </c>
      <c r="I22" s="752">
        <f>+I23+I25+I36+I37</f>
        <v>0</v>
      </c>
      <c r="J22" s="753"/>
      <c r="K22" s="754" t="s">
        <v>173</v>
      </c>
      <c r="L22" s="755"/>
      <c r="M22" s="713"/>
      <c r="N22" s="698"/>
      <c r="O22" s="698"/>
      <c r="P22" s="698"/>
      <c r="Q22" s="698"/>
      <c r="R22" s="698"/>
      <c r="S22" s="698"/>
      <c r="T22" s="698"/>
      <c r="U22" s="698"/>
      <c r="V22" s="698"/>
    </row>
    <row r="23" spans="1:22" ht="16.5" thickTop="1">
      <c r="A23" s="708">
        <v>15</v>
      </c>
      <c r="B23" s="756" t="s">
        <v>832</v>
      </c>
      <c r="C23" s="756" t="s">
        <v>355</v>
      </c>
      <c r="D23" s="756"/>
      <c r="E23" s="757">
        <f>OTCHET!E22+OTCHET!E28+OTCHET!E33+OTCHET!E39+OTCHET!E47+OTCHET!E52+OTCHET!E58+OTCHET!E61+OTCHET!E64+OTCHET!E65+OTCHET!E72+OTCHET!E73</f>
        <v>0</v>
      </c>
      <c r="F23" s="757">
        <f>+G23+H23+I23</f>
        <v>0</v>
      </c>
      <c r="G23" s="758">
        <f>OTCHET!I22+OTCHET!I28+OTCHET!I33+OTCHET!I39+OTCHET!I47+OTCHET!I52+OTCHET!I58+OTCHET!I61+OTCHET!I64+OTCHET!I65+OTCHET!I72+OTCHET!I73</f>
        <v>0</v>
      </c>
      <c r="H23" s="759">
        <f>OTCHET!J22+OTCHET!J28+OTCHET!J33+OTCHET!J39+OTCHET!J47+OTCHET!J52+OTCHET!J58+OTCHET!J61+OTCHET!J64+OTCHET!J65+OTCHET!J72+OTCHET!J73</f>
        <v>0</v>
      </c>
      <c r="I23" s="759">
        <f>OTCHET!K22+OTCHET!K28+OTCHET!K33+OTCHET!K39+OTCHET!K47+OTCHET!K52+OTCHET!K58+OTCHET!K61+OTCHET!K64+OTCHET!K65+OTCHET!K72+OTCHET!K73</f>
        <v>0</v>
      </c>
      <c r="J23" s="760"/>
      <c r="K23" s="761" t="s">
        <v>355</v>
      </c>
      <c r="L23" s="762"/>
      <c r="M23" s="713"/>
      <c r="N23" s="698"/>
      <c r="O23" s="698"/>
      <c r="P23" s="698"/>
      <c r="Q23" s="698"/>
      <c r="R23" s="698"/>
      <c r="S23" s="698"/>
      <c r="T23" s="698"/>
      <c r="U23" s="698"/>
      <c r="V23" s="698"/>
    </row>
    <row r="24" spans="1:22" ht="16.5" hidden="1" customHeight="1" thickBot="1">
      <c r="A24" s="708"/>
      <c r="B24" s="763" t="s">
        <v>334</v>
      </c>
      <c r="C24" s="763" t="s">
        <v>331</v>
      </c>
      <c r="D24" s="763"/>
      <c r="E24" s="764"/>
      <c r="F24" s="764">
        <f>+G24+H24+I24</f>
        <v>0</v>
      </c>
      <c r="G24" s="765"/>
      <c r="H24" s="766"/>
      <c r="I24" s="766"/>
      <c r="J24" s="760"/>
      <c r="K24" s="767" t="s">
        <v>331</v>
      </c>
      <c r="L24" s="762"/>
      <c r="M24" s="713"/>
      <c r="N24" s="698"/>
      <c r="O24" s="698"/>
      <c r="P24" s="698"/>
      <c r="Q24" s="698"/>
      <c r="R24" s="698"/>
      <c r="S24" s="698"/>
      <c r="T24" s="698"/>
      <c r="U24" s="698"/>
      <c r="V24" s="698"/>
    </row>
    <row r="25" spans="1:22" ht="15.75">
      <c r="A25" s="708">
        <v>20</v>
      </c>
      <c r="B25" s="768" t="s">
        <v>935</v>
      </c>
      <c r="C25" s="768" t="s">
        <v>813</v>
      </c>
      <c r="D25" s="768"/>
      <c r="E25" s="769">
        <f>+E26+E30+E31+E32+E33</f>
        <v>0</v>
      </c>
      <c r="F25" s="769">
        <f>+F26+F30+F31+F32+F33</f>
        <v>0</v>
      </c>
      <c r="G25" s="770">
        <f>+G26+G30+G31+G32+G33</f>
        <v>0</v>
      </c>
      <c r="H25" s="771">
        <f>+H26+H30+H31+H32+H33</f>
        <v>0</v>
      </c>
      <c r="I25" s="771">
        <f>+I26+I30+I31+I32+I33</f>
        <v>0</v>
      </c>
      <c r="J25" s="760"/>
      <c r="K25" s="772" t="s">
        <v>813</v>
      </c>
      <c r="L25" s="762"/>
      <c r="M25" s="713"/>
      <c r="N25" s="698"/>
      <c r="O25" s="698"/>
      <c r="P25" s="698"/>
      <c r="Q25" s="698"/>
      <c r="R25" s="698"/>
      <c r="S25" s="698"/>
      <c r="T25" s="698"/>
      <c r="U25" s="698"/>
      <c r="V25" s="698"/>
    </row>
    <row r="26" spans="1:22" ht="15.75">
      <c r="A26" s="708">
        <v>25</v>
      </c>
      <c r="B26" s="773" t="s">
        <v>41</v>
      </c>
      <c r="C26" s="773" t="s">
        <v>814</v>
      </c>
      <c r="D26" s="773"/>
      <c r="E26" s="774">
        <f>OTCHET!E74</f>
        <v>0</v>
      </c>
      <c r="F26" s="774">
        <f t="shared" ref="F26:F37" si="0">+G26+H26+I26</f>
        <v>0</v>
      </c>
      <c r="G26" s="775">
        <f>OTCHET!I74</f>
        <v>0</v>
      </c>
      <c r="H26" s="776">
        <f>OTCHET!J74</f>
        <v>0</v>
      </c>
      <c r="I26" s="776">
        <f>OTCHET!K74</f>
        <v>0</v>
      </c>
      <c r="J26" s="760"/>
      <c r="K26" s="777" t="s">
        <v>814</v>
      </c>
      <c r="L26" s="762"/>
      <c r="M26" s="713"/>
      <c r="N26" s="698"/>
      <c r="O26" s="698"/>
      <c r="P26" s="698"/>
      <c r="Q26" s="698"/>
      <c r="R26" s="698"/>
      <c r="S26" s="698"/>
      <c r="T26" s="698"/>
      <c r="U26" s="698"/>
      <c r="V26" s="698"/>
    </row>
    <row r="27" spans="1:22" ht="15.75">
      <c r="A27" s="708">
        <v>26</v>
      </c>
      <c r="B27" s="778" t="s">
        <v>936</v>
      </c>
      <c r="C27" s="779" t="s">
        <v>335</v>
      </c>
      <c r="D27" s="778"/>
      <c r="E27" s="780">
        <f>OTCHET!E75</f>
        <v>0</v>
      </c>
      <c r="F27" s="780">
        <f t="shared" si="0"/>
        <v>0</v>
      </c>
      <c r="G27" s="781">
        <f>OTCHET!I75</f>
        <v>0</v>
      </c>
      <c r="H27" s="782">
        <f>OTCHET!J75</f>
        <v>0</v>
      </c>
      <c r="I27" s="782">
        <f>OTCHET!K75</f>
        <v>0</v>
      </c>
      <c r="J27" s="760"/>
      <c r="K27" s="783" t="s">
        <v>335</v>
      </c>
      <c r="L27" s="762"/>
      <c r="M27" s="713"/>
      <c r="N27" s="698"/>
      <c r="O27" s="698"/>
      <c r="P27" s="698"/>
      <c r="Q27" s="698"/>
      <c r="R27" s="698"/>
      <c r="S27" s="698"/>
      <c r="T27" s="698"/>
      <c r="U27" s="698"/>
      <c r="V27" s="698"/>
    </row>
    <row r="28" spans="1:22" ht="15.75">
      <c r="A28" s="708">
        <v>30</v>
      </c>
      <c r="B28" s="784" t="s">
        <v>332</v>
      </c>
      <c r="C28" s="785" t="s">
        <v>336</v>
      </c>
      <c r="D28" s="784"/>
      <c r="E28" s="786">
        <f>OTCHET!E77</f>
        <v>0</v>
      </c>
      <c r="F28" s="786">
        <f t="shared" si="0"/>
        <v>0</v>
      </c>
      <c r="G28" s="787">
        <f>OTCHET!I77</f>
        <v>0</v>
      </c>
      <c r="H28" s="788">
        <f>OTCHET!J77</f>
        <v>0</v>
      </c>
      <c r="I28" s="788">
        <f>OTCHET!K77</f>
        <v>0</v>
      </c>
      <c r="J28" s="760"/>
      <c r="K28" s="789" t="s">
        <v>336</v>
      </c>
      <c r="L28" s="762"/>
      <c r="M28" s="713"/>
      <c r="N28" s="698"/>
      <c r="O28" s="698"/>
      <c r="P28" s="698"/>
      <c r="Q28" s="698"/>
      <c r="R28" s="698"/>
      <c r="S28" s="698"/>
      <c r="T28" s="698"/>
      <c r="U28" s="698"/>
      <c r="V28" s="698"/>
    </row>
    <row r="29" spans="1:22" ht="15.75">
      <c r="A29" s="708">
        <v>35</v>
      </c>
      <c r="B29" s="790" t="s">
        <v>42</v>
      </c>
      <c r="C29" s="791" t="s">
        <v>337</v>
      </c>
      <c r="D29" s="790"/>
      <c r="E29" s="792">
        <f>+OTCHET!E78+OTCHET!E79</f>
        <v>0</v>
      </c>
      <c r="F29" s="792">
        <f t="shared" si="0"/>
        <v>0</v>
      </c>
      <c r="G29" s="793">
        <f>+OTCHET!I78+OTCHET!I79</f>
        <v>0</v>
      </c>
      <c r="H29" s="794">
        <f>+OTCHET!J78+OTCHET!J79</f>
        <v>0</v>
      </c>
      <c r="I29" s="794">
        <f>+OTCHET!K78+OTCHET!K79</f>
        <v>0</v>
      </c>
      <c r="J29" s="760"/>
      <c r="K29" s="795" t="s">
        <v>337</v>
      </c>
      <c r="L29" s="762"/>
      <c r="M29" s="713"/>
      <c r="N29" s="698"/>
      <c r="O29" s="698"/>
      <c r="P29" s="698"/>
      <c r="Q29" s="698"/>
      <c r="R29" s="698"/>
      <c r="S29" s="698"/>
      <c r="T29" s="698"/>
      <c r="U29" s="698"/>
      <c r="V29" s="698"/>
    </row>
    <row r="30" spans="1:22" ht="15.75">
      <c r="A30" s="708">
        <v>40</v>
      </c>
      <c r="B30" s="796" t="s">
        <v>43</v>
      </c>
      <c r="C30" s="796" t="s">
        <v>338</v>
      </c>
      <c r="D30" s="796"/>
      <c r="E30" s="797">
        <f>OTCHET!E90+OTCHET!E93+OTCHET!E94</f>
        <v>0</v>
      </c>
      <c r="F30" s="797">
        <f t="shared" si="0"/>
        <v>0</v>
      </c>
      <c r="G30" s="798">
        <f>OTCHET!I90+OTCHET!I93+OTCHET!I94</f>
        <v>0</v>
      </c>
      <c r="H30" s="799">
        <f>OTCHET!J90+OTCHET!J93+OTCHET!J94</f>
        <v>0</v>
      </c>
      <c r="I30" s="799">
        <f>OTCHET!K90+OTCHET!K93+OTCHET!K94</f>
        <v>0</v>
      </c>
      <c r="J30" s="760"/>
      <c r="K30" s="800" t="s">
        <v>338</v>
      </c>
      <c r="L30" s="762"/>
      <c r="M30" s="713"/>
      <c r="N30" s="698"/>
      <c r="O30" s="698"/>
      <c r="P30" s="698"/>
      <c r="Q30" s="698"/>
      <c r="R30" s="698"/>
      <c r="S30" s="698"/>
      <c r="T30" s="698"/>
      <c r="U30" s="698"/>
      <c r="V30" s="698"/>
    </row>
    <row r="31" spans="1:22" ht="15.75">
      <c r="A31" s="708">
        <v>45</v>
      </c>
      <c r="B31" s="801" t="s">
        <v>318</v>
      </c>
      <c r="C31" s="801" t="s">
        <v>815</v>
      </c>
      <c r="D31" s="801"/>
      <c r="E31" s="802">
        <f>OTCHET!E106</f>
        <v>0</v>
      </c>
      <c r="F31" s="802">
        <f t="shared" si="0"/>
        <v>0</v>
      </c>
      <c r="G31" s="803">
        <f>OTCHET!I106</f>
        <v>0</v>
      </c>
      <c r="H31" s="804">
        <f>OTCHET!J106</f>
        <v>0</v>
      </c>
      <c r="I31" s="804">
        <f>OTCHET!K106</f>
        <v>0</v>
      </c>
      <c r="J31" s="760"/>
      <c r="K31" s="805" t="s">
        <v>815</v>
      </c>
      <c r="L31" s="762"/>
      <c r="M31" s="713"/>
      <c r="N31" s="698"/>
      <c r="O31" s="698"/>
      <c r="P31" s="698"/>
      <c r="Q31" s="698"/>
      <c r="R31" s="698"/>
      <c r="S31" s="698"/>
      <c r="T31" s="698"/>
      <c r="U31" s="698"/>
      <c r="V31" s="698"/>
    </row>
    <row r="32" spans="1:22" ht="15.75">
      <c r="A32" s="708">
        <v>50</v>
      </c>
      <c r="B32" s="801" t="s">
        <v>319</v>
      </c>
      <c r="C32" s="801" t="s">
        <v>453</v>
      </c>
      <c r="D32" s="801"/>
      <c r="E32" s="802">
        <f>OTCHET!E110+OTCHET!E119+OTCHET!E135+OTCHET!E136</f>
        <v>0</v>
      </c>
      <c r="F32" s="802">
        <f t="shared" si="0"/>
        <v>0</v>
      </c>
      <c r="G32" s="803">
        <f>OTCHET!I110+OTCHET!I119+OTCHET!I135+OTCHET!I136</f>
        <v>0</v>
      </c>
      <c r="H32" s="804">
        <f>OTCHET!J110+OTCHET!J119+OTCHET!J135+OTCHET!J136</f>
        <v>0</v>
      </c>
      <c r="I32" s="804">
        <f>OTCHET!K110+OTCHET!K119+OTCHET!K135+OTCHET!K136</f>
        <v>0</v>
      </c>
      <c r="J32" s="760"/>
      <c r="K32" s="805" t="s">
        <v>453</v>
      </c>
      <c r="L32" s="762"/>
      <c r="M32" s="713"/>
      <c r="N32" s="698"/>
      <c r="O32" s="698"/>
      <c r="P32" s="698"/>
      <c r="Q32" s="698"/>
      <c r="R32" s="698"/>
      <c r="S32" s="698"/>
      <c r="T32" s="698"/>
      <c r="U32" s="698"/>
      <c r="V32" s="698"/>
    </row>
    <row r="33" spans="1:22" ht="15.75">
      <c r="A33" s="708">
        <v>51</v>
      </c>
      <c r="B33" s="806" t="s">
        <v>64</v>
      </c>
      <c r="C33" s="807" t="s">
        <v>367</v>
      </c>
      <c r="D33" s="806"/>
      <c r="E33" s="764">
        <f>OTCHET!E123</f>
        <v>0</v>
      </c>
      <c r="F33" s="764">
        <f t="shared" si="0"/>
        <v>0</v>
      </c>
      <c r="G33" s="765">
        <f>OTCHET!I123</f>
        <v>0</v>
      </c>
      <c r="H33" s="766">
        <f>OTCHET!J123</f>
        <v>0</v>
      </c>
      <c r="I33" s="766">
        <f>OTCHET!K123</f>
        <v>0</v>
      </c>
      <c r="J33" s="760"/>
      <c r="K33" s="767" t="s">
        <v>367</v>
      </c>
      <c r="L33" s="762"/>
      <c r="M33" s="713"/>
      <c r="N33" s="698"/>
      <c r="O33" s="698"/>
      <c r="P33" s="698"/>
      <c r="Q33" s="698"/>
      <c r="R33" s="698"/>
      <c r="S33" s="698"/>
      <c r="T33" s="698"/>
      <c r="U33" s="698"/>
      <c r="V33" s="698"/>
    </row>
    <row r="34" spans="1:22" ht="16.5" hidden="1" customHeight="1" thickBot="1">
      <c r="A34" s="708">
        <v>52</v>
      </c>
      <c r="B34" s="808"/>
      <c r="C34" s="809"/>
      <c r="D34" s="809"/>
      <c r="E34" s="810"/>
      <c r="F34" s="810">
        <f t="shared" si="0"/>
        <v>0</v>
      </c>
      <c r="G34" s="811"/>
      <c r="H34" s="812"/>
      <c r="I34" s="812"/>
      <c r="J34" s="760"/>
      <c r="K34" s="813"/>
      <c r="L34" s="762"/>
      <c r="M34" s="713"/>
      <c r="N34" s="698"/>
      <c r="O34" s="698"/>
      <c r="P34" s="698"/>
      <c r="Q34" s="698"/>
      <c r="R34" s="698"/>
      <c r="S34" s="698"/>
      <c r="T34" s="698"/>
      <c r="U34" s="698"/>
      <c r="V34" s="698"/>
    </row>
    <row r="35" spans="1:22" ht="16.5" hidden="1" customHeight="1" thickBot="1">
      <c r="A35" s="708"/>
      <c r="B35" s="814"/>
      <c r="C35" s="814"/>
      <c r="D35" s="814"/>
      <c r="E35" s="815"/>
      <c r="F35" s="815">
        <f t="shared" si="0"/>
        <v>0</v>
      </c>
      <c r="G35" s="816"/>
      <c r="H35" s="817"/>
      <c r="I35" s="817"/>
      <c r="J35" s="760"/>
      <c r="K35" s="818"/>
      <c r="L35" s="762"/>
      <c r="M35" s="713"/>
      <c r="N35" s="698"/>
      <c r="O35" s="698"/>
      <c r="P35" s="698"/>
      <c r="Q35" s="698"/>
      <c r="R35" s="698"/>
      <c r="S35" s="698"/>
      <c r="T35" s="698"/>
      <c r="U35" s="698"/>
      <c r="V35" s="698"/>
    </row>
    <row r="36" spans="1:22" ht="15.75">
      <c r="A36" s="708">
        <v>60</v>
      </c>
      <c r="B36" s="819" t="s">
        <v>326</v>
      </c>
      <c r="C36" s="819" t="s">
        <v>816</v>
      </c>
      <c r="D36" s="819"/>
      <c r="E36" s="820">
        <f>+OTCHET!E137</f>
        <v>0</v>
      </c>
      <c r="F36" s="820">
        <f t="shared" si="0"/>
        <v>0</v>
      </c>
      <c r="G36" s="821">
        <f>+OTCHET!I137</f>
        <v>0</v>
      </c>
      <c r="H36" s="822">
        <f>+OTCHET!J137</f>
        <v>0</v>
      </c>
      <c r="I36" s="822">
        <f>+OTCHET!K137</f>
        <v>0</v>
      </c>
      <c r="J36" s="823"/>
      <c r="K36" s="824" t="s">
        <v>816</v>
      </c>
      <c r="L36" s="762"/>
      <c r="M36" s="713"/>
      <c r="N36" s="698"/>
      <c r="O36" s="698"/>
      <c r="P36" s="698"/>
      <c r="Q36" s="698"/>
      <c r="R36" s="698"/>
      <c r="S36" s="698"/>
      <c r="T36" s="698"/>
      <c r="U36" s="698"/>
      <c r="V36" s="698"/>
    </row>
    <row r="37" spans="1:22" ht="15.75">
      <c r="A37" s="708">
        <v>65</v>
      </c>
      <c r="B37" s="825" t="s">
        <v>307</v>
      </c>
      <c r="C37" s="825" t="s">
        <v>174</v>
      </c>
      <c r="D37" s="825"/>
      <c r="E37" s="826">
        <f>OTCHET!E140+OTCHET!E149+OTCHET!E158</f>
        <v>0</v>
      </c>
      <c r="F37" s="826">
        <f t="shared" si="0"/>
        <v>0</v>
      </c>
      <c r="G37" s="827">
        <f>OTCHET!I140+OTCHET!I149+OTCHET!I158</f>
        <v>0</v>
      </c>
      <c r="H37" s="828">
        <f>OTCHET!J140+OTCHET!J149+OTCHET!J158</f>
        <v>0</v>
      </c>
      <c r="I37" s="828">
        <f>OTCHET!K140+OTCHET!K149+OTCHET!K158</f>
        <v>0</v>
      </c>
      <c r="J37" s="823"/>
      <c r="K37" s="829" t="s">
        <v>174</v>
      </c>
      <c r="L37" s="762"/>
      <c r="M37" s="830"/>
      <c r="N37" s="698"/>
      <c r="O37" s="698"/>
      <c r="P37" s="698"/>
      <c r="Q37" s="698"/>
      <c r="R37" s="698"/>
      <c r="S37" s="698"/>
      <c r="T37" s="698"/>
      <c r="U37" s="698"/>
      <c r="V37" s="698"/>
    </row>
    <row r="38" spans="1:22" ht="19.5" thickBot="1">
      <c r="A38" s="674">
        <v>70</v>
      </c>
      <c r="B38" s="831" t="s">
        <v>49</v>
      </c>
      <c r="C38" s="832" t="s">
        <v>820</v>
      </c>
      <c r="D38" s="833"/>
      <c r="E38" s="834">
        <f>E39+E43+E44+E46+SUM(E48:E52)+E55</f>
        <v>0</v>
      </c>
      <c r="F38" s="834">
        <f>F39+F43+F44+F46+SUM(F48:F52)+F55</f>
        <v>313777</v>
      </c>
      <c r="G38" s="835">
        <f>G39+G43+G44+G46+SUM(G48:G52)+G55</f>
        <v>313777</v>
      </c>
      <c r="H38" s="836">
        <f>H39+H43+H44+H46+SUM(H48:H52)+H55</f>
        <v>0</v>
      </c>
      <c r="I38" s="836">
        <f>I39+I43+I44+I46+SUM(I48:I52)+I55</f>
        <v>0</v>
      </c>
      <c r="J38" s="760"/>
      <c r="K38" s="837" t="s">
        <v>820</v>
      </c>
      <c r="L38" s="838"/>
      <c r="M38" s="839"/>
      <c r="N38" s="840"/>
      <c r="O38" s="840"/>
      <c r="P38" s="840"/>
      <c r="Q38" s="840"/>
      <c r="R38" s="840"/>
      <c r="S38" s="840"/>
      <c r="T38" s="841"/>
      <c r="U38" s="840"/>
      <c r="V38" s="840"/>
    </row>
    <row r="39" spans="1:22" ht="15.75" customHeight="1" thickTop="1">
      <c r="B39" s="1571" t="s">
        <v>1927</v>
      </c>
      <c r="C39" s="928"/>
      <c r="D39" s="1570"/>
      <c r="E39" s="797">
        <f>SUM(E40:E42)</f>
        <v>0</v>
      </c>
      <c r="F39" s="797">
        <f>SUM(F40:F42)</f>
        <v>258306</v>
      </c>
      <c r="G39" s="798">
        <f>SUM(G40:G42)</f>
        <v>258306</v>
      </c>
      <c r="H39" s="799">
        <f>SUM(H40:H42)</f>
        <v>0</v>
      </c>
      <c r="I39" s="1572">
        <f>SUM(I40:I42)</f>
        <v>0</v>
      </c>
      <c r="J39" s="842"/>
      <c r="K39" s="800" t="s">
        <v>1928</v>
      </c>
      <c r="L39" s="838"/>
      <c r="M39" s="839"/>
      <c r="N39" s="840"/>
      <c r="O39" s="840"/>
      <c r="P39" s="840"/>
      <c r="Q39" s="840"/>
      <c r="R39" s="840"/>
      <c r="S39" s="840"/>
      <c r="T39" s="841"/>
      <c r="U39" s="840"/>
      <c r="V39" s="840"/>
    </row>
    <row r="40" spans="1:22" ht="15.75">
      <c r="A40" s="674">
        <v>75</v>
      </c>
      <c r="B40" s="859" t="s">
        <v>1929</v>
      </c>
      <c r="C40" s="858" t="s">
        <v>817</v>
      </c>
      <c r="D40" s="859"/>
      <c r="E40" s="860">
        <f>OTCHET!E187</f>
        <v>0</v>
      </c>
      <c r="F40" s="860">
        <f t="shared" ref="F40:F55" si="1">+G40+H40+I40</f>
        <v>196597</v>
      </c>
      <c r="G40" s="861">
        <f>OTCHET!I187</f>
        <v>196597</v>
      </c>
      <c r="H40" s="862">
        <f>OTCHET!J187</f>
        <v>0</v>
      </c>
      <c r="I40" s="1399">
        <f>OTCHET!K187</f>
        <v>0</v>
      </c>
      <c r="J40" s="842"/>
      <c r="K40" s="863" t="s">
        <v>817</v>
      </c>
      <c r="L40" s="838"/>
      <c r="M40" s="839"/>
      <c r="N40" s="840"/>
      <c r="O40" s="840"/>
      <c r="P40" s="840"/>
      <c r="Q40" s="840"/>
      <c r="R40" s="840"/>
      <c r="S40" s="840"/>
      <c r="T40" s="841"/>
      <c r="U40" s="840"/>
      <c r="V40" s="840"/>
    </row>
    <row r="41" spans="1:22" ht="15.75">
      <c r="A41" s="674">
        <v>80</v>
      </c>
      <c r="B41" s="1573" t="s">
        <v>1930</v>
      </c>
      <c r="C41" s="1574" t="s">
        <v>818</v>
      </c>
      <c r="D41" s="1573"/>
      <c r="E41" s="1575">
        <f>OTCHET!E190</f>
        <v>0</v>
      </c>
      <c r="F41" s="1575">
        <f t="shared" si="1"/>
        <v>16645</v>
      </c>
      <c r="G41" s="1576">
        <f>OTCHET!I190</f>
        <v>16645</v>
      </c>
      <c r="H41" s="1577">
        <f>OTCHET!J190</f>
        <v>0</v>
      </c>
      <c r="I41" s="1578">
        <f>OTCHET!K190</f>
        <v>0</v>
      </c>
      <c r="J41" s="842"/>
      <c r="K41" s="1579" t="s">
        <v>818</v>
      </c>
      <c r="L41" s="838"/>
      <c r="M41" s="839"/>
      <c r="N41" s="840"/>
      <c r="O41" s="840"/>
      <c r="P41" s="840"/>
      <c r="Q41" s="840"/>
      <c r="R41" s="840"/>
      <c r="S41" s="840"/>
      <c r="T41" s="841"/>
      <c r="U41" s="840"/>
      <c r="V41" s="840"/>
    </row>
    <row r="42" spans="1:22" ht="15.75">
      <c r="A42" s="674">
        <v>85</v>
      </c>
      <c r="B42" s="1573" t="s">
        <v>1931</v>
      </c>
      <c r="C42" s="1574" t="s">
        <v>65</v>
      </c>
      <c r="D42" s="1573"/>
      <c r="E42" s="1575">
        <f>+OTCHET!E196+OTCHET!E204</f>
        <v>0</v>
      </c>
      <c r="F42" s="1575">
        <f t="shared" si="1"/>
        <v>45064</v>
      </c>
      <c r="G42" s="1576">
        <f>+OTCHET!I196+OTCHET!I204</f>
        <v>45064</v>
      </c>
      <c r="H42" s="1577">
        <f>+OTCHET!J196+OTCHET!J204</f>
        <v>0</v>
      </c>
      <c r="I42" s="1578">
        <f>+OTCHET!K196+OTCHET!K204</f>
        <v>0</v>
      </c>
      <c r="J42" s="842"/>
      <c r="K42" s="1579" t="s">
        <v>65</v>
      </c>
      <c r="L42" s="838"/>
      <c r="M42" s="839"/>
      <c r="N42" s="840"/>
      <c r="O42" s="840"/>
      <c r="P42" s="840"/>
      <c r="Q42" s="840"/>
      <c r="R42" s="840"/>
      <c r="S42" s="840"/>
      <c r="T42" s="841"/>
      <c r="U42" s="840"/>
      <c r="V42" s="840"/>
    </row>
    <row r="43" spans="1:22" ht="15.75">
      <c r="A43" s="674">
        <v>90</v>
      </c>
      <c r="B43" s="843" t="s">
        <v>1932</v>
      </c>
      <c r="C43" s="844" t="s">
        <v>712</v>
      </c>
      <c r="D43" s="843"/>
      <c r="E43" s="802">
        <f>+OTCHET!E205+OTCHET!E223+OTCHET!E274</f>
        <v>0</v>
      </c>
      <c r="F43" s="802">
        <f t="shared" si="1"/>
        <v>53241</v>
      </c>
      <c r="G43" s="803">
        <f>+OTCHET!I205+OTCHET!I223+OTCHET!I274</f>
        <v>53241</v>
      </c>
      <c r="H43" s="804">
        <f>+OTCHET!J205+OTCHET!J223+OTCHET!J274</f>
        <v>0</v>
      </c>
      <c r="I43" s="1396">
        <f>+OTCHET!K205+OTCHET!K223+OTCHET!K274</f>
        <v>0</v>
      </c>
      <c r="J43" s="842"/>
      <c r="K43" s="805" t="s">
        <v>712</v>
      </c>
      <c r="L43" s="838"/>
      <c r="M43" s="839"/>
      <c r="N43" s="840"/>
      <c r="O43" s="840"/>
      <c r="P43" s="840"/>
      <c r="Q43" s="840"/>
      <c r="R43" s="840"/>
      <c r="S43" s="840"/>
      <c r="T43" s="841"/>
      <c r="U43" s="840"/>
      <c r="V43" s="840"/>
    </row>
    <row r="44" spans="1:22" ht="15.75">
      <c r="A44" s="674">
        <v>95</v>
      </c>
      <c r="B44" s="845" t="s">
        <v>1933</v>
      </c>
      <c r="C44" s="763" t="s">
        <v>819</v>
      </c>
      <c r="D44" s="845"/>
      <c r="E44" s="764">
        <f>+OTCHET!E227+OTCHET!E233+OTCHET!E236+OTCHET!E237+OTCHET!E238+OTCHET!E239+OTCHET!E243</f>
        <v>0</v>
      </c>
      <c r="F44" s="764">
        <f t="shared" si="1"/>
        <v>0</v>
      </c>
      <c r="G44" s="765">
        <f>+OTCHET!I227+OTCHET!I233+OTCHET!I236+OTCHET!I237+OTCHET!I238+OTCHET!I239+OTCHET!I243</f>
        <v>0</v>
      </c>
      <c r="H44" s="766">
        <f>+OTCHET!J227+OTCHET!J233+OTCHET!J236+OTCHET!J237+OTCHET!J238+OTCHET!J239+OTCHET!J243</f>
        <v>0</v>
      </c>
      <c r="I44" s="1397">
        <f>+OTCHET!K227+OTCHET!K233+OTCHET!K236+OTCHET!K237+OTCHET!K238+OTCHET!K239+OTCHET!K243</f>
        <v>0</v>
      </c>
      <c r="J44" s="842"/>
      <c r="K44" s="767" t="s">
        <v>819</v>
      </c>
      <c r="L44" s="838"/>
      <c r="M44" s="839"/>
      <c r="N44" s="840"/>
      <c r="O44" s="840"/>
      <c r="P44" s="840"/>
      <c r="Q44" s="840"/>
      <c r="R44" s="840"/>
      <c r="S44" s="840"/>
      <c r="T44" s="841"/>
      <c r="U44" s="840"/>
      <c r="V44" s="840"/>
    </row>
    <row r="45" spans="1:22" ht="15.75">
      <c r="A45" s="674">
        <v>100</v>
      </c>
      <c r="B45" s="846" t="s">
        <v>68</v>
      </c>
      <c r="C45" s="846" t="s">
        <v>339</v>
      </c>
      <c r="D45" s="846"/>
      <c r="E45" s="847">
        <f>+OTCHET!E236+OTCHET!E237+OTCHET!E238+OTCHET!E239+OTCHET!E246+OTCHET!E247+OTCHET!E251</f>
        <v>0</v>
      </c>
      <c r="F45" s="847">
        <f t="shared" si="1"/>
        <v>0</v>
      </c>
      <c r="G45" s="848">
        <f>+OTCHET!I236+OTCHET!I237+OTCHET!I238+OTCHET!I239+OTCHET!I246+OTCHET!I247+OTCHET!I251</f>
        <v>0</v>
      </c>
      <c r="H45" s="849">
        <f>+OTCHET!J236+OTCHET!J237+OTCHET!J238+OTCHET!J239+OTCHET!J246+OTCHET!J247+OTCHET!J251</f>
        <v>0</v>
      </c>
      <c r="I45" s="275">
        <f>+OTCHET!K236+OTCHET!K237+OTCHET!K238+OTCHET!K239+OTCHET!K246+OTCHET!K247+OTCHET!K251</f>
        <v>0</v>
      </c>
      <c r="J45" s="842"/>
      <c r="K45" s="850" t="s">
        <v>339</v>
      </c>
      <c r="L45" s="838"/>
      <c r="M45" s="839"/>
      <c r="N45" s="840"/>
      <c r="O45" s="840"/>
      <c r="P45" s="840"/>
      <c r="Q45" s="840"/>
      <c r="R45" s="840"/>
      <c r="S45" s="840"/>
      <c r="T45" s="841"/>
      <c r="U45" s="840"/>
      <c r="V45" s="840"/>
    </row>
    <row r="46" spans="1:22" ht="15.75">
      <c r="A46" s="674">
        <v>105</v>
      </c>
      <c r="B46" s="851" t="s">
        <v>1934</v>
      </c>
      <c r="C46" s="852" t="s">
        <v>713</v>
      </c>
      <c r="D46" s="851"/>
      <c r="E46" s="853">
        <f>+OTCHET!E258+OTCHET!E259+OTCHET!E260+OTCHET!E261</f>
        <v>0</v>
      </c>
      <c r="F46" s="853">
        <f t="shared" si="1"/>
        <v>0</v>
      </c>
      <c r="G46" s="854">
        <f>+OTCHET!I258+OTCHET!I259+OTCHET!I260+OTCHET!I261</f>
        <v>0</v>
      </c>
      <c r="H46" s="855">
        <f>+OTCHET!J258+OTCHET!J259+OTCHET!J260+OTCHET!J261</f>
        <v>0</v>
      </c>
      <c r="I46" s="1398">
        <f>+OTCHET!K258+OTCHET!K259+OTCHET!K260+OTCHET!K261</f>
        <v>0</v>
      </c>
      <c r="J46" s="842"/>
      <c r="K46" s="856" t="s">
        <v>713</v>
      </c>
      <c r="L46" s="838"/>
      <c r="M46" s="839"/>
      <c r="N46" s="840"/>
      <c r="O46" s="840"/>
      <c r="P46" s="840"/>
      <c r="Q46" s="840"/>
      <c r="R46" s="840"/>
      <c r="S46" s="840"/>
      <c r="T46" s="841"/>
      <c r="U46" s="840"/>
      <c r="V46" s="840"/>
    </row>
    <row r="47" spans="1:22" ht="15.75">
      <c r="A47" s="674">
        <v>106</v>
      </c>
      <c r="B47" s="846" t="s">
        <v>537</v>
      </c>
      <c r="C47" s="846" t="s">
        <v>538</v>
      </c>
      <c r="D47" s="846"/>
      <c r="E47" s="847">
        <f>+OTCHET!E259</f>
        <v>0</v>
      </c>
      <c r="F47" s="847">
        <f t="shared" si="1"/>
        <v>0</v>
      </c>
      <c r="G47" s="848">
        <f>+OTCHET!I259</f>
        <v>0</v>
      </c>
      <c r="H47" s="849">
        <f>+OTCHET!J259</f>
        <v>0</v>
      </c>
      <c r="I47" s="275">
        <f>+OTCHET!K259</f>
        <v>0</v>
      </c>
      <c r="J47" s="842"/>
      <c r="K47" s="850" t="s">
        <v>538</v>
      </c>
      <c r="L47" s="838"/>
      <c r="M47" s="839"/>
      <c r="N47" s="840"/>
      <c r="O47" s="840"/>
      <c r="P47" s="840"/>
      <c r="Q47" s="840"/>
      <c r="R47" s="840"/>
      <c r="S47" s="840"/>
      <c r="T47" s="841"/>
      <c r="U47" s="840"/>
      <c r="V47" s="840"/>
    </row>
    <row r="48" spans="1:22" ht="15.75">
      <c r="A48" s="674">
        <v>107</v>
      </c>
      <c r="B48" s="844" t="s">
        <v>1935</v>
      </c>
      <c r="C48" s="844" t="s">
        <v>356</v>
      </c>
      <c r="D48" s="843"/>
      <c r="E48" s="802">
        <f>+OTCHET!E268+OTCHET!E272+OTCHET!E273</f>
        <v>0</v>
      </c>
      <c r="F48" s="802">
        <f t="shared" si="1"/>
        <v>0</v>
      </c>
      <c r="G48" s="803">
        <f>+OTCHET!I268+OTCHET!I272+OTCHET!I273</f>
        <v>0</v>
      </c>
      <c r="H48" s="804">
        <f>+OTCHET!J268+OTCHET!J272+OTCHET!J273</f>
        <v>0</v>
      </c>
      <c r="I48" s="1396">
        <f>+OTCHET!K268+OTCHET!K272+OTCHET!K273</f>
        <v>0</v>
      </c>
      <c r="J48" s="842"/>
      <c r="K48" s="805" t="s">
        <v>1942</v>
      </c>
      <c r="L48" s="838"/>
      <c r="M48" s="839"/>
      <c r="N48" s="840"/>
      <c r="O48" s="840"/>
      <c r="P48" s="840"/>
      <c r="Q48" s="840"/>
      <c r="R48" s="840"/>
      <c r="S48" s="840"/>
      <c r="T48" s="841"/>
      <c r="U48" s="840"/>
      <c r="V48" s="840"/>
    </row>
    <row r="49" spans="1:22" ht="15.75">
      <c r="A49" s="674">
        <v>108</v>
      </c>
      <c r="B49" s="844" t="s">
        <v>1936</v>
      </c>
      <c r="C49" s="844" t="s">
        <v>357</v>
      </c>
      <c r="D49" s="843"/>
      <c r="E49" s="802">
        <f>OTCHET!E278+OTCHET!E279+OTCHET!E287+OTCHET!E290</f>
        <v>0</v>
      </c>
      <c r="F49" s="802">
        <f t="shared" si="1"/>
        <v>2230</v>
      </c>
      <c r="G49" s="803">
        <f>OTCHET!I278+OTCHET!I279+OTCHET!I287+OTCHET!I290</f>
        <v>2230</v>
      </c>
      <c r="H49" s="804">
        <f>OTCHET!J278+OTCHET!J279+OTCHET!J287+OTCHET!J290</f>
        <v>0</v>
      </c>
      <c r="I49" s="1396">
        <f>OTCHET!K278+OTCHET!K279+OTCHET!K287+OTCHET!K290</f>
        <v>0</v>
      </c>
      <c r="J49" s="842"/>
      <c r="K49" s="805" t="s">
        <v>357</v>
      </c>
      <c r="L49" s="838"/>
      <c r="M49" s="839"/>
      <c r="N49" s="840"/>
      <c r="O49" s="840"/>
      <c r="P49" s="840"/>
      <c r="Q49" s="840"/>
      <c r="R49" s="840"/>
      <c r="S49" s="840"/>
      <c r="T49" s="841"/>
      <c r="U49" s="840"/>
      <c r="V49" s="840"/>
    </row>
    <row r="50" spans="1:22" ht="15.75">
      <c r="A50" s="674">
        <v>110</v>
      </c>
      <c r="B50" s="844" t="s">
        <v>1937</v>
      </c>
      <c r="C50" s="844" t="s">
        <v>358</v>
      </c>
      <c r="D50" s="844"/>
      <c r="E50" s="802">
        <f>+OTCHET!E291</f>
        <v>0</v>
      </c>
      <c r="F50" s="802">
        <f t="shared" si="1"/>
        <v>0</v>
      </c>
      <c r="G50" s="803">
        <f>+OTCHET!I291</f>
        <v>0</v>
      </c>
      <c r="H50" s="804">
        <f>+OTCHET!J291</f>
        <v>0</v>
      </c>
      <c r="I50" s="1396">
        <f>+OTCHET!K291</f>
        <v>0</v>
      </c>
      <c r="J50" s="842"/>
      <c r="K50" s="805" t="s">
        <v>358</v>
      </c>
      <c r="L50" s="838"/>
      <c r="M50" s="839"/>
      <c r="N50" s="840"/>
      <c r="O50" s="840"/>
      <c r="P50" s="840"/>
      <c r="Q50" s="840"/>
      <c r="R50" s="840"/>
      <c r="S50" s="840"/>
      <c r="T50" s="841"/>
      <c r="U50" s="840"/>
      <c r="V50" s="840"/>
    </row>
    <row r="51" spans="1:22" ht="15.75">
      <c r="B51" s="845" t="s">
        <v>1938</v>
      </c>
      <c r="C51" s="763"/>
      <c r="D51" s="763"/>
      <c r="E51" s="764">
        <f>+OTCHET!E275</f>
        <v>0</v>
      </c>
      <c r="F51" s="764">
        <f>+G51+H51+I51</f>
        <v>0</v>
      </c>
      <c r="G51" s="765">
        <f>+OTCHET!I275</f>
        <v>0</v>
      </c>
      <c r="H51" s="766">
        <f>+OTCHET!J275</f>
        <v>0</v>
      </c>
      <c r="I51" s="1397">
        <f>+OTCHET!K275</f>
        <v>0</v>
      </c>
      <c r="J51" s="842"/>
      <c r="K51" s="767" t="s">
        <v>1941</v>
      </c>
      <c r="L51" s="838"/>
      <c r="M51" s="839"/>
      <c r="N51" s="840"/>
      <c r="O51" s="840"/>
      <c r="P51" s="840"/>
      <c r="Q51" s="840"/>
      <c r="R51" s="840"/>
      <c r="S51" s="840"/>
      <c r="T51" s="841"/>
      <c r="U51" s="840"/>
      <c r="V51" s="840"/>
    </row>
    <row r="52" spans="1:22" ht="15.75">
      <c r="A52" s="674">
        <v>115</v>
      </c>
      <c r="B52" s="845" t="s">
        <v>1939</v>
      </c>
      <c r="C52" s="857" t="s">
        <v>449</v>
      </c>
      <c r="D52" s="763"/>
      <c r="E52" s="764">
        <f>+OTCHET!E296</f>
        <v>0</v>
      </c>
      <c r="F52" s="764">
        <f t="shared" si="1"/>
        <v>0</v>
      </c>
      <c r="G52" s="765">
        <f>+OTCHET!I296</f>
        <v>0</v>
      </c>
      <c r="H52" s="766">
        <f>+OTCHET!J296</f>
        <v>0</v>
      </c>
      <c r="I52" s="1397">
        <f>+OTCHET!K296</f>
        <v>0</v>
      </c>
      <c r="J52" s="842"/>
      <c r="K52" s="767" t="s">
        <v>449</v>
      </c>
      <c r="L52" s="838"/>
      <c r="M52" s="839"/>
      <c r="N52" s="840"/>
      <c r="O52" s="840"/>
      <c r="P52" s="840"/>
      <c r="Q52" s="840"/>
      <c r="R52" s="840"/>
      <c r="S52" s="840"/>
      <c r="T52" s="841"/>
      <c r="U52" s="840"/>
      <c r="V52" s="840"/>
    </row>
    <row r="53" spans="1:22" ht="15.75">
      <c r="A53" s="674">
        <v>120</v>
      </c>
      <c r="B53" s="858" t="s">
        <v>67</v>
      </c>
      <c r="C53" s="858" t="s">
        <v>340</v>
      </c>
      <c r="D53" s="859"/>
      <c r="E53" s="860">
        <f>OTCHET!E297</f>
        <v>0</v>
      </c>
      <c r="F53" s="860">
        <f t="shared" si="1"/>
        <v>0</v>
      </c>
      <c r="G53" s="861">
        <f>OTCHET!I297</f>
        <v>0</v>
      </c>
      <c r="H53" s="862">
        <f>OTCHET!J297</f>
        <v>0</v>
      </c>
      <c r="I53" s="1399">
        <f>OTCHET!K297</f>
        <v>0</v>
      </c>
      <c r="J53" s="842"/>
      <c r="K53" s="863" t="s">
        <v>340</v>
      </c>
      <c r="L53" s="838"/>
      <c r="M53" s="839"/>
      <c r="N53" s="840"/>
      <c r="O53" s="840"/>
      <c r="P53" s="840"/>
      <c r="Q53" s="840"/>
      <c r="R53" s="840"/>
      <c r="S53" s="840"/>
      <c r="T53" s="841"/>
      <c r="U53" s="840"/>
      <c r="V53" s="840"/>
    </row>
    <row r="54" spans="1:22" ht="15.75">
      <c r="A54" s="674">
        <v>125</v>
      </c>
      <c r="B54" s="864" t="s">
        <v>365</v>
      </c>
      <c r="C54" s="865" t="s">
        <v>366</v>
      </c>
      <c r="D54" s="866"/>
      <c r="E54" s="867">
        <f>OTCHET!E299</f>
        <v>0</v>
      </c>
      <c r="F54" s="867">
        <f t="shared" si="1"/>
        <v>0</v>
      </c>
      <c r="G54" s="868">
        <f>OTCHET!I299</f>
        <v>0</v>
      </c>
      <c r="H54" s="869">
        <f>OTCHET!J299</f>
        <v>0</v>
      </c>
      <c r="I54" s="1400">
        <f>OTCHET!K299</f>
        <v>0</v>
      </c>
      <c r="J54" s="842"/>
      <c r="K54" s="870" t="s">
        <v>366</v>
      </c>
      <c r="L54" s="838"/>
      <c r="M54" s="839"/>
      <c r="N54" s="840"/>
      <c r="O54" s="840"/>
      <c r="P54" s="840"/>
      <c r="Q54" s="840"/>
      <c r="R54" s="840"/>
      <c r="S54" s="840"/>
      <c r="T54" s="841"/>
      <c r="U54" s="840"/>
      <c r="V54" s="840"/>
    </row>
    <row r="55" spans="1:22" ht="15.75">
      <c r="A55" s="871">
        <v>127</v>
      </c>
      <c r="B55" s="808" t="s">
        <v>1940</v>
      </c>
      <c r="C55" s="808" t="s">
        <v>66</v>
      </c>
      <c r="D55" s="872"/>
      <c r="E55" s="873">
        <f>+OTCHET!E300</f>
        <v>0</v>
      </c>
      <c r="F55" s="873">
        <f t="shared" si="1"/>
        <v>0</v>
      </c>
      <c r="G55" s="874">
        <f>+OTCHET!I300</f>
        <v>0</v>
      </c>
      <c r="H55" s="875">
        <f>+OTCHET!J300</f>
        <v>0</v>
      </c>
      <c r="I55" s="875">
        <f>+OTCHET!K300</f>
        <v>0</v>
      </c>
      <c r="J55" s="823"/>
      <c r="K55" s="876" t="s">
        <v>66</v>
      </c>
      <c r="L55" s="838"/>
      <c r="M55" s="839"/>
      <c r="N55" s="840"/>
      <c r="O55" s="840"/>
      <c r="P55" s="840"/>
      <c r="Q55" s="840"/>
      <c r="R55" s="840"/>
      <c r="S55" s="840"/>
      <c r="T55" s="841"/>
      <c r="U55" s="840"/>
      <c r="V55" s="840"/>
    </row>
    <row r="56" spans="1:22" ht="19.5" thickBot="1">
      <c r="A56" s="674">
        <v>130</v>
      </c>
      <c r="B56" s="877" t="s">
        <v>175</v>
      </c>
      <c r="C56" s="878" t="s">
        <v>465</v>
      </c>
      <c r="D56" s="878"/>
      <c r="E56" s="879">
        <f>+E57+E58+E62</f>
        <v>0</v>
      </c>
      <c r="F56" s="879">
        <f>+F57+F58+F62</f>
        <v>419566</v>
      </c>
      <c r="G56" s="880">
        <f>+G57+G58+G62</f>
        <v>419566</v>
      </c>
      <c r="H56" s="881">
        <f>+H57+H58+H62</f>
        <v>0</v>
      </c>
      <c r="I56" s="882">
        <f>+I57+I58+I62</f>
        <v>0</v>
      </c>
      <c r="J56" s="760"/>
      <c r="K56" s="883" t="s">
        <v>465</v>
      </c>
      <c r="L56" s="838"/>
      <c r="M56" s="839"/>
      <c r="N56" s="840"/>
      <c r="O56" s="840"/>
      <c r="P56" s="840"/>
      <c r="Q56" s="840"/>
      <c r="R56" s="840"/>
      <c r="S56" s="840"/>
      <c r="T56" s="841"/>
      <c r="U56" s="840"/>
      <c r="V56" s="840"/>
    </row>
    <row r="57" spans="1:22" ht="16.5" thickTop="1">
      <c r="A57" s="674">
        <v>135</v>
      </c>
      <c r="B57" s="851" t="s">
        <v>176</v>
      </c>
      <c r="C57" s="852" t="s">
        <v>452</v>
      </c>
      <c r="D57" s="851"/>
      <c r="E57" s="884">
        <f>+OTCHET!E364+OTCHET!E378+OTCHET!E391</f>
        <v>0</v>
      </c>
      <c r="F57" s="884">
        <f t="shared" ref="F57:F63" si="2">+G57+H57+I57</f>
        <v>0</v>
      </c>
      <c r="G57" s="885">
        <f>+OTCHET!I364+OTCHET!I378+OTCHET!I391</f>
        <v>0</v>
      </c>
      <c r="H57" s="886">
        <f>+OTCHET!J364+OTCHET!J378+OTCHET!J391</f>
        <v>0</v>
      </c>
      <c r="I57" s="886">
        <f>+OTCHET!K364+OTCHET!K378+OTCHET!K391</f>
        <v>0</v>
      </c>
      <c r="J57" s="823"/>
      <c r="K57" s="887" t="s">
        <v>452</v>
      </c>
      <c r="L57" s="838"/>
      <c r="M57" s="839"/>
      <c r="N57" s="840"/>
      <c r="O57" s="840"/>
      <c r="P57" s="840"/>
      <c r="Q57" s="840"/>
      <c r="R57" s="840"/>
      <c r="S57" s="840"/>
      <c r="T57" s="841"/>
      <c r="U57" s="840"/>
      <c r="V57" s="840"/>
    </row>
    <row r="58" spans="1:22" ht="15.75">
      <c r="A58" s="674">
        <v>140</v>
      </c>
      <c r="B58" s="843" t="s">
        <v>50</v>
      </c>
      <c r="C58" s="844" t="s">
        <v>466</v>
      </c>
      <c r="D58" s="843"/>
      <c r="E58" s="888">
        <f>+OTCHET!E386+OTCHET!E394+OTCHET!E399+OTCHET!E402+OTCHET!E405+OTCHET!E408+OTCHET!E409+OTCHET!E412+OTCHET!E425+OTCHET!E426+OTCHET!E427+OTCHET!E428+OTCHET!E429</f>
        <v>0</v>
      </c>
      <c r="F58" s="888">
        <f t="shared" si="2"/>
        <v>419566</v>
      </c>
      <c r="G58" s="889">
        <f>+OTCHET!I386+OTCHET!I394+OTCHET!I399+OTCHET!I402+OTCHET!I405+OTCHET!I408+OTCHET!I409+OTCHET!I412+OTCHET!I425+OTCHET!I426+OTCHET!I427+OTCHET!I428+OTCHET!I429</f>
        <v>419566</v>
      </c>
      <c r="H58" s="890">
        <f>+OTCHET!J386+OTCHET!J394+OTCHET!J399+OTCHET!J402+OTCHET!J405+OTCHET!J408+OTCHET!J409+OTCHET!J412+OTCHET!J425+OTCHET!J426+OTCHET!J427+OTCHET!J428+OTCHET!J429</f>
        <v>0</v>
      </c>
      <c r="I58" s="890">
        <f>+OTCHET!K386+OTCHET!K394+OTCHET!K399+OTCHET!K402+OTCHET!K405+OTCHET!K408+OTCHET!K409+OTCHET!K412+OTCHET!K425+OTCHET!K426+OTCHET!K427+OTCHET!K428+OTCHET!K429</f>
        <v>0</v>
      </c>
      <c r="J58" s="823"/>
      <c r="K58" s="891" t="s">
        <v>466</v>
      </c>
      <c r="L58" s="838"/>
      <c r="M58" s="839"/>
      <c r="N58" s="840"/>
      <c r="O58" s="840"/>
      <c r="P58" s="840"/>
      <c r="Q58" s="840"/>
      <c r="R58" s="840"/>
      <c r="S58" s="840"/>
      <c r="T58" s="841"/>
      <c r="U58" s="840"/>
      <c r="V58" s="840"/>
    </row>
    <row r="59" spans="1:22" ht="15.75">
      <c r="A59" s="674">
        <v>145</v>
      </c>
      <c r="B59" s="763" t="s">
        <v>333</v>
      </c>
      <c r="C59" s="763" t="s">
        <v>341</v>
      </c>
      <c r="D59" s="845"/>
      <c r="E59" s="892">
        <f>+OTCHET!E425+OTCHET!E426+OTCHET!E427+OTCHET!E428+OTCHET!E429</f>
        <v>0</v>
      </c>
      <c r="F59" s="892">
        <f t="shared" si="2"/>
        <v>0</v>
      </c>
      <c r="G59" s="893">
        <f>+OTCHET!I425+OTCHET!I426+OTCHET!I427+OTCHET!I428+OTCHET!I429</f>
        <v>0</v>
      </c>
      <c r="H59" s="894">
        <f>+OTCHET!J425+OTCHET!J426+OTCHET!J427+OTCHET!J428+OTCHET!J429</f>
        <v>0</v>
      </c>
      <c r="I59" s="894">
        <f>+OTCHET!K425+OTCHET!K426+OTCHET!K427+OTCHET!K428+OTCHET!K429</f>
        <v>0</v>
      </c>
      <c r="J59" s="823"/>
      <c r="K59" s="895" t="s">
        <v>341</v>
      </c>
      <c r="L59" s="838"/>
      <c r="M59" s="839"/>
      <c r="N59" s="840"/>
      <c r="O59" s="840"/>
      <c r="P59" s="840"/>
      <c r="Q59" s="840"/>
      <c r="R59" s="840"/>
      <c r="S59" s="840"/>
      <c r="T59" s="841"/>
      <c r="U59" s="840"/>
      <c r="V59" s="840"/>
    </row>
    <row r="60" spans="1:22" ht="15.75">
      <c r="A60" s="674">
        <v>150</v>
      </c>
      <c r="B60" s="896" t="s">
        <v>454</v>
      </c>
      <c r="C60" s="896" t="s">
        <v>331</v>
      </c>
      <c r="D60" s="897"/>
      <c r="E60" s="898">
        <f>OTCHET!E408</f>
        <v>0</v>
      </c>
      <c r="F60" s="898">
        <f t="shared" si="2"/>
        <v>0</v>
      </c>
      <c r="G60" s="899">
        <f>OTCHET!I408</f>
        <v>0</v>
      </c>
      <c r="H60" s="900">
        <f>OTCHET!J408</f>
        <v>0</v>
      </c>
      <c r="I60" s="900">
        <f>OTCHET!K408</f>
        <v>0</v>
      </c>
      <c r="J60" s="823"/>
      <c r="K60" s="901" t="s">
        <v>331</v>
      </c>
      <c r="L60" s="838"/>
      <c r="M60" s="839"/>
      <c r="N60" s="840"/>
      <c r="O60" s="840"/>
      <c r="P60" s="840"/>
      <c r="Q60" s="840"/>
      <c r="R60" s="840"/>
      <c r="S60" s="840"/>
      <c r="T60" s="841"/>
      <c r="U60" s="840"/>
      <c r="V60" s="840"/>
    </row>
    <row r="61" spans="1:22" ht="15.75" hidden="1" customHeight="1">
      <c r="A61" s="674">
        <v>160</v>
      </c>
      <c r="B61" s="902"/>
      <c r="C61" s="903"/>
      <c r="D61" s="851"/>
      <c r="E61" s="884"/>
      <c r="F61" s="884">
        <f t="shared" si="2"/>
        <v>0</v>
      </c>
      <c r="G61" s="885"/>
      <c r="H61" s="886"/>
      <c r="I61" s="886"/>
      <c r="J61" s="823"/>
      <c r="K61" s="887"/>
      <c r="L61" s="838"/>
      <c r="M61" s="839"/>
      <c r="N61" s="840"/>
      <c r="O61" s="840"/>
      <c r="P61" s="840"/>
      <c r="Q61" s="840"/>
      <c r="R61" s="840"/>
      <c r="S61" s="840"/>
      <c r="T61" s="841"/>
      <c r="U61" s="840"/>
      <c r="V61" s="840"/>
    </row>
    <row r="62" spans="1:22" ht="15.75">
      <c r="A62" s="871">
        <v>162</v>
      </c>
      <c r="B62" s="904" t="s">
        <v>703</v>
      </c>
      <c r="C62" s="825" t="s">
        <v>821</v>
      </c>
      <c r="D62" s="904"/>
      <c r="E62" s="826">
        <f>OTCHET!E415</f>
        <v>0</v>
      </c>
      <c r="F62" s="826">
        <f t="shared" si="2"/>
        <v>0</v>
      </c>
      <c r="G62" s="827">
        <f>OTCHET!I415</f>
        <v>0</v>
      </c>
      <c r="H62" s="828">
        <f>OTCHET!J415</f>
        <v>0</v>
      </c>
      <c r="I62" s="828">
        <f>OTCHET!K415</f>
        <v>0</v>
      </c>
      <c r="J62" s="823"/>
      <c r="K62" s="829" t="s">
        <v>821</v>
      </c>
      <c r="L62" s="838"/>
      <c r="M62" s="839"/>
      <c r="N62" s="840"/>
      <c r="O62" s="840"/>
      <c r="P62" s="840"/>
      <c r="Q62" s="840"/>
      <c r="R62" s="840"/>
      <c r="S62" s="840"/>
      <c r="T62" s="841"/>
      <c r="U62" s="840"/>
      <c r="V62" s="840"/>
    </row>
    <row r="63" spans="1:22" ht="19.5" thickBot="1">
      <c r="A63" s="674">
        <v>165</v>
      </c>
      <c r="B63" s="905" t="s">
        <v>1956</v>
      </c>
      <c r="C63" s="906" t="s">
        <v>363</v>
      </c>
      <c r="D63" s="907"/>
      <c r="E63" s="908">
        <f>+OTCHET!E252</f>
        <v>0</v>
      </c>
      <c r="F63" s="908">
        <f t="shared" si="2"/>
        <v>0</v>
      </c>
      <c r="G63" s="909">
        <f>+OTCHET!I252</f>
        <v>0</v>
      </c>
      <c r="H63" s="910">
        <f>+OTCHET!J252</f>
        <v>0</v>
      </c>
      <c r="I63" s="910">
        <f>+OTCHET!K252</f>
        <v>0</v>
      </c>
      <c r="J63" s="823"/>
      <c r="K63" s="911" t="s">
        <v>363</v>
      </c>
      <c r="L63" s="838"/>
      <c r="M63" s="839"/>
      <c r="N63" s="840"/>
      <c r="O63" s="840"/>
      <c r="P63" s="840"/>
      <c r="Q63" s="840"/>
      <c r="R63" s="840"/>
      <c r="S63" s="840"/>
      <c r="T63" s="841"/>
      <c r="U63" s="840"/>
      <c r="V63" s="840"/>
    </row>
    <row r="64" spans="1:22" ht="19.5" thickTop="1">
      <c r="A64" s="674">
        <v>175</v>
      </c>
      <c r="B64" s="912" t="s">
        <v>937</v>
      </c>
      <c r="C64" s="913"/>
      <c r="D64" s="913"/>
      <c r="E64" s="914">
        <f>+E22-E38+E56-E63</f>
        <v>0</v>
      </c>
      <c r="F64" s="914">
        <f>+F22-F38+F56-F63</f>
        <v>105789</v>
      </c>
      <c r="G64" s="915">
        <f>+G22-G38+G56-G63</f>
        <v>105789</v>
      </c>
      <c r="H64" s="916">
        <f>+H22-H38+H56-H63</f>
        <v>0</v>
      </c>
      <c r="I64" s="916">
        <f>+I22-I38+I56-I63</f>
        <v>0</v>
      </c>
      <c r="J64" s="823"/>
      <c r="K64" s="917"/>
      <c r="L64" s="838"/>
      <c r="M64" s="839"/>
      <c r="N64" s="840"/>
      <c r="O64" s="840"/>
      <c r="P64" s="840"/>
      <c r="Q64" s="840"/>
      <c r="R64" s="840"/>
      <c r="S64" s="840"/>
      <c r="T64" s="841"/>
      <c r="U64" s="840"/>
      <c r="V64" s="840"/>
    </row>
    <row r="65" spans="1:22" ht="12" hidden="1" customHeight="1">
      <c r="A65" s="674">
        <v>180</v>
      </c>
      <c r="B65" s="918">
        <f>+IF(+SUM(E$65:I$65)=0,0,"Контрола: дефицит/излишък = финансиране с обратен знак (V. + VІ. = 0)")</f>
        <v>0</v>
      </c>
      <c r="C65" s="919"/>
      <c r="D65" s="919"/>
      <c r="E65" s="920">
        <f>+E$64+E$66</f>
        <v>0</v>
      </c>
      <c r="F65" s="920">
        <f>+F$64+F$66</f>
        <v>0</v>
      </c>
      <c r="G65" s="921">
        <f>+G$64+G$66</f>
        <v>0</v>
      </c>
      <c r="H65" s="921">
        <f>+H$64+H$66</f>
        <v>0</v>
      </c>
      <c r="I65" s="921">
        <f>+I$64+I$66</f>
        <v>0</v>
      </c>
      <c r="J65" s="823"/>
      <c r="K65" s="922"/>
      <c r="L65" s="838"/>
      <c r="M65" s="839"/>
      <c r="N65" s="840"/>
      <c r="O65" s="840"/>
      <c r="P65" s="840"/>
      <c r="Q65" s="840"/>
      <c r="R65" s="840"/>
      <c r="S65" s="840"/>
      <c r="T65" s="841"/>
      <c r="U65" s="840"/>
      <c r="V65" s="840"/>
    </row>
    <row r="66" spans="1:22" ht="19.5" thickBot="1">
      <c r="A66" s="674">
        <v>185</v>
      </c>
      <c r="B66" s="747" t="s">
        <v>364</v>
      </c>
      <c r="C66" s="923" t="s">
        <v>51</v>
      </c>
      <c r="D66" s="923"/>
      <c r="E66" s="924">
        <f>SUM(+E68+E76+E77+E84+E85+E86+E89+E90+E91+E92+E93+E94+E95)</f>
        <v>0</v>
      </c>
      <c r="F66" s="924">
        <f>SUM(+F68+F76+F77+F84+F85+F86+F89+F90+F91+F92+F93+F94+F95)</f>
        <v>-105789</v>
      </c>
      <c r="G66" s="925">
        <f>SUM(+G68+G76+G77+G84+G85+G86+G89+G90+G91+G92+G93+G94+G95)</f>
        <v>-105789</v>
      </c>
      <c r="H66" s="926">
        <f>SUM(+H68+H76+H77+H84+H85+H86+H89+H90+H91+H92+H93+H94+H95)</f>
        <v>0</v>
      </c>
      <c r="I66" s="926">
        <f>SUM(+I68+I76+I77+I84+I85+I86+I89+I90+I91+I92+I93+I94+I95)</f>
        <v>0</v>
      </c>
      <c r="J66" s="823"/>
      <c r="K66" s="927" t="s">
        <v>51</v>
      </c>
      <c r="L66" s="838"/>
      <c r="M66" s="839"/>
      <c r="N66" s="840"/>
      <c r="O66" s="840"/>
      <c r="P66" s="840"/>
      <c r="Q66" s="840"/>
      <c r="R66" s="840"/>
      <c r="S66" s="840"/>
      <c r="T66" s="841"/>
      <c r="U66" s="840"/>
      <c r="V66" s="840"/>
    </row>
    <row r="67" spans="1:22" ht="16.5" hidden="1" thickTop="1">
      <c r="A67" s="674">
        <v>190</v>
      </c>
      <c r="B67" s="928"/>
      <c r="C67" s="928"/>
      <c r="D67" s="928"/>
      <c r="E67" s="929"/>
      <c r="F67" s="930">
        <f>+G67+H67+I67</f>
        <v>0</v>
      </c>
      <c r="G67" s="931"/>
      <c r="H67" s="932"/>
      <c r="I67" s="932"/>
      <c r="J67" s="823"/>
      <c r="K67" s="933"/>
      <c r="L67" s="838"/>
      <c r="M67" s="839"/>
      <c r="N67" s="840"/>
      <c r="O67" s="840"/>
      <c r="P67" s="840"/>
      <c r="Q67" s="840"/>
      <c r="R67" s="840"/>
      <c r="S67" s="840"/>
      <c r="T67" s="841"/>
      <c r="U67" s="840"/>
      <c r="V67" s="840"/>
    </row>
    <row r="68" spans="1:22" ht="16.5" thickTop="1">
      <c r="A68" s="934">
        <v>195</v>
      </c>
      <c r="B68" s="845" t="s">
        <v>52</v>
      </c>
      <c r="C68" s="763" t="s">
        <v>69</v>
      </c>
      <c r="D68" s="845"/>
      <c r="E68" s="892">
        <f>SUM(E69:E75)</f>
        <v>0</v>
      </c>
      <c r="F68" s="892">
        <f>SUM(F69:F75)</f>
        <v>0</v>
      </c>
      <c r="G68" s="893">
        <f>SUM(G69:G75)</f>
        <v>0</v>
      </c>
      <c r="H68" s="894">
        <f>SUM(H69:H75)</f>
        <v>0</v>
      </c>
      <c r="I68" s="894">
        <f>SUM(I69:I75)</f>
        <v>0</v>
      </c>
      <c r="J68" s="823"/>
      <c r="K68" s="895" t="s">
        <v>69</v>
      </c>
      <c r="L68" s="935"/>
      <c r="M68" s="839"/>
      <c r="N68" s="840"/>
      <c r="O68" s="840"/>
      <c r="P68" s="840"/>
      <c r="Q68" s="840"/>
      <c r="R68" s="840"/>
      <c r="S68" s="840"/>
      <c r="T68" s="841"/>
      <c r="U68" s="840"/>
      <c r="V68" s="840"/>
    </row>
    <row r="69" spans="1:22" ht="15.75">
      <c r="A69" s="936">
        <v>200</v>
      </c>
      <c r="B69" s="937" t="s">
        <v>53</v>
      </c>
      <c r="C69" s="937" t="s">
        <v>342</v>
      </c>
      <c r="D69" s="937"/>
      <c r="E69" s="938">
        <f>+OTCHET!E485+OTCHET!E486+OTCHET!E489+OTCHET!E490+OTCHET!E493+OTCHET!E494+OTCHET!E498</f>
        <v>0</v>
      </c>
      <c r="F69" s="938">
        <f t="shared" ref="F69:F76" si="3">+G69+H69+I69</f>
        <v>0</v>
      </c>
      <c r="G69" s="939">
        <f>+OTCHET!I485+OTCHET!I486+OTCHET!I489+OTCHET!I490+OTCHET!I493+OTCHET!I494+OTCHET!I498</f>
        <v>0</v>
      </c>
      <c r="H69" s="940">
        <f>+OTCHET!J485+OTCHET!J486+OTCHET!J489+OTCHET!J490+OTCHET!J493+OTCHET!J494+OTCHET!J498</f>
        <v>0</v>
      </c>
      <c r="I69" s="940">
        <f>+OTCHET!K485+OTCHET!K486+OTCHET!K489+OTCHET!K490+OTCHET!K493+OTCHET!K494+OTCHET!K498</f>
        <v>0</v>
      </c>
      <c r="J69" s="823"/>
      <c r="K69" s="941" t="s">
        <v>342</v>
      </c>
      <c r="L69" s="942"/>
      <c r="M69" s="839"/>
      <c r="N69" s="840"/>
      <c r="O69" s="840"/>
      <c r="P69" s="840"/>
      <c r="Q69" s="840"/>
      <c r="R69" s="840"/>
      <c r="S69" s="840"/>
      <c r="T69" s="841"/>
      <c r="U69" s="840"/>
      <c r="V69" s="840"/>
    </row>
    <row r="70" spans="1:22" ht="15.75">
      <c r="A70" s="936">
        <v>205</v>
      </c>
      <c r="B70" s="943" t="s">
        <v>54</v>
      </c>
      <c r="C70" s="943" t="s">
        <v>343</v>
      </c>
      <c r="D70" s="943"/>
      <c r="E70" s="944">
        <f>+OTCHET!E487+OTCHET!E488+OTCHET!E491+OTCHET!E492+OTCHET!E495+OTCHET!E496+OTCHET!E497+OTCHET!E499</f>
        <v>0</v>
      </c>
      <c r="F70" s="944">
        <f t="shared" si="3"/>
        <v>0</v>
      </c>
      <c r="G70" s="945">
        <f>+OTCHET!I487+OTCHET!I488+OTCHET!I491+OTCHET!I492+OTCHET!I495+OTCHET!I496+OTCHET!I497+OTCHET!I499</f>
        <v>0</v>
      </c>
      <c r="H70" s="946">
        <f>+OTCHET!J487+OTCHET!J488+OTCHET!J491+OTCHET!J492+OTCHET!J495+OTCHET!J496+OTCHET!J497+OTCHET!J499</f>
        <v>0</v>
      </c>
      <c r="I70" s="946">
        <f>+OTCHET!K487+OTCHET!K488+OTCHET!K491+OTCHET!K492+OTCHET!K495+OTCHET!K496+OTCHET!K497+OTCHET!K499</f>
        <v>0</v>
      </c>
      <c r="J70" s="823"/>
      <c r="K70" s="947" t="s">
        <v>343</v>
      </c>
      <c r="L70" s="942"/>
      <c r="M70" s="839"/>
      <c r="N70" s="840"/>
      <c r="O70" s="840"/>
      <c r="P70" s="840"/>
      <c r="Q70" s="840"/>
      <c r="R70" s="840"/>
      <c r="S70" s="840"/>
      <c r="T70" s="841"/>
      <c r="U70" s="840"/>
      <c r="V70" s="840"/>
    </row>
    <row r="71" spans="1:22" ht="15.75">
      <c r="A71" s="936">
        <v>210</v>
      </c>
      <c r="B71" s="943" t="s">
        <v>55</v>
      </c>
      <c r="C71" s="943" t="s">
        <v>822</v>
      </c>
      <c r="D71" s="943"/>
      <c r="E71" s="944">
        <f>+OTCHET!E500</f>
        <v>0</v>
      </c>
      <c r="F71" s="944">
        <f t="shared" si="3"/>
        <v>0</v>
      </c>
      <c r="G71" s="945">
        <f>+OTCHET!I500</f>
        <v>0</v>
      </c>
      <c r="H71" s="946">
        <f>+OTCHET!J500</f>
        <v>0</v>
      </c>
      <c r="I71" s="946">
        <f>+OTCHET!K500</f>
        <v>0</v>
      </c>
      <c r="J71" s="823"/>
      <c r="K71" s="947" t="s">
        <v>822</v>
      </c>
      <c r="L71" s="942"/>
      <c r="M71" s="839"/>
      <c r="N71" s="840"/>
      <c r="O71" s="840"/>
      <c r="P71" s="840"/>
      <c r="Q71" s="840"/>
      <c r="R71" s="840"/>
      <c r="S71" s="840"/>
      <c r="T71" s="841"/>
      <c r="U71" s="840"/>
      <c r="V71" s="840"/>
    </row>
    <row r="72" spans="1:22" ht="15.75">
      <c r="A72" s="936">
        <v>215</v>
      </c>
      <c r="B72" s="943" t="s">
        <v>938</v>
      </c>
      <c r="C72" s="943" t="s">
        <v>823</v>
      </c>
      <c r="D72" s="943"/>
      <c r="E72" s="944">
        <f>+OTCHET!E505</f>
        <v>0</v>
      </c>
      <c r="F72" s="944">
        <f t="shared" si="3"/>
        <v>0</v>
      </c>
      <c r="G72" s="945">
        <f>+OTCHET!I505</f>
        <v>0</v>
      </c>
      <c r="H72" s="946">
        <f>+OTCHET!J505</f>
        <v>0</v>
      </c>
      <c r="I72" s="946">
        <f>+OTCHET!K505</f>
        <v>0</v>
      </c>
      <c r="J72" s="823"/>
      <c r="K72" s="947" t="s">
        <v>823</v>
      </c>
      <c r="L72" s="942"/>
      <c r="M72" s="839"/>
      <c r="N72" s="840"/>
      <c r="O72" s="840"/>
      <c r="P72" s="840"/>
      <c r="Q72" s="840"/>
      <c r="R72" s="840"/>
      <c r="S72" s="840"/>
      <c r="T72" s="841"/>
      <c r="U72" s="840"/>
      <c r="V72" s="840"/>
    </row>
    <row r="73" spans="1:22" ht="15.75">
      <c r="A73" s="936">
        <v>220</v>
      </c>
      <c r="B73" s="943" t="s">
        <v>56</v>
      </c>
      <c r="C73" s="943" t="s">
        <v>344</v>
      </c>
      <c r="D73" s="943"/>
      <c r="E73" s="944">
        <f>+OTCHET!E545</f>
        <v>0</v>
      </c>
      <c r="F73" s="944">
        <f t="shared" si="3"/>
        <v>0</v>
      </c>
      <c r="G73" s="945">
        <f>+OTCHET!I545</f>
        <v>0</v>
      </c>
      <c r="H73" s="946">
        <f>+OTCHET!J545</f>
        <v>0</v>
      </c>
      <c r="I73" s="946">
        <f>+OTCHET!K545</f>
        <v>0</v>
      </c>
      <c r="J73" s="823"/>
      <c r="K73" s="947" t="s">
        <v>344</v>
      </c>
      <c r="L73" s="942"/>
      <c r="M73" s="839"/>
      <c r="N73" s="840"/>
      <c r="O73" s="840"/>
      <c r="P73" s="840"/>
      <c r="Q73" s="840"/>
      <c r="R73" s="840"/>
      <c r="S73" s="840"/>
      <c r="T73" s="841"/>
      <c r="U73" s="840"/>
      <c r="V73" s="840"/>
    </row>
    <row r="74" spans="1:22" ht="15.75">
      <c r="A74" s="936">
        <v>230</v>
      </c>
      <c r="B74" s="948" t="s">
        <v>2120</v>
      </c>
      <c r="C74" s="948" t="s">
        <v>345</v>
      </c>
      <c r="D74" s="948"/>
      <c r="E74" s="944">
        <f>+OTCHET!E584+OTCHET!E585</f>
        <v>0</v>
      </c>
      <c r="F74" s="944">
        <f t="shared" si="3"/>
        <v>0</v>
      </c>
      <c r="G74" s="945">
        <f>+OTCHET!I584+OTCHET!I585</f>
        <v>0</v>
      </c>
      <c r="H74" s="946">
        <f>+OTCHET!J584+OTCHET!J585</f>
        <v>0</v>
      </c>
      <c r="I74" s="946">
        <f>+OTCHET!K584+OTCHET!K585</f>
        <v>0</v>
      </c>
      <c r="J74" s="823"/>
      <c r="K74" s="947" t="s">
        <v>345</v>
      </c>
      <c r="L74" s="942"/>
      <c r="M74" s="839"/>
      <c r="N74" s="840"/>
      <c r="O74" s="840"/>
      <c r="P74" s="840"/>
      <c r="Q74" s="840"/>
      <c r="R74" s="840"/>
      <c r="S74" s="840"/>
      <c r="T74" s="841"/>
      <c r="U74" s="840"/>
      <c r="V74" s="840"/>
    </row>
    <row r="75" spans="1:22" ht="15.75">
      <c r="A75" s="936">
        <v>235</v>
      </c>
      <c r="B75" s="949" t="s">
        <v>2121</v>
      </c>
      <c r="C75" s="949" t="s">
        <v>346</v>
      </c>
      <c r="D75" s="949"/>
      <c r="E75" s="950">
        <f>+OTCHET!E586+OTCHET!E587+OTCHET!E588</f>
        <v>0</v>
      </c>
      <c r="F75" s="950">
        <f t="shared" si="3"/>
        <v>0</v>
      </c>
      <c r="G75" s="951">
        <f>+OTCHET!I586+OTCHET!I587+OTCHET!I588</f>
        <v>0</v>
      </c>
      <c r="H75" s="952">
        <f>+OTCHET!J586+OTCHET!J587+OTCHET!J588</f>
        <v>0</v>
      </c>
      <c r="I75" s="952">
        <f>+OTCHET!K586+OTCHET!K587+OTCHET!K588</f>
        <v>0</v>
      </c>
      <c r="J75" s="823"/>
      <c r="K75" s="953" t="s">
        <v>346</v>
      </c>
      <c r="L75" s="942"/>
      <c r="M75" s="839"/>
      <c r="N75" s="840"/>
      <c r="O75" s="840"/>
      <c r="P75" s="840"/>
      <c r="Q75" s="840"/>
      <c r="R75" s="840"/>
      <c r="S75" s="840"/>
      <c r="T75" s="841"/>
      <c r="U75" s="840"/>
      <c r="V75" s="840"/>
    </row>
    <row r="76" spans="1:22" ht="15.75">
      <c r="A76" s="936">
        <v>240</v>
      </c>
      <c r="B76" s="851" t="s">
        <v>57</v>
      </c>
      <c r="C76" s="852" t="s">
        <v>824</v>
      </c>
      <c r="D76" s="851"/>
      <c r="E76" s="884">
        <f>OTCHET!E464</f>
        <v>0</v>
      </c>
      <c r="F76" s="884">
        <f t="shared" si="3"/>
        <v>0</v>
      </c>
      <c r="G76" s="885">
        <f>OTCHET!I464</f>
        <v>0</v>
      </c>
      <c r="H76" s="886">
        <f>OTCHET!J464</f>
        <v>0</v>
      </c>
      <c r="I76" s="886">
        <f>OTCHET!K464</f>
        <v>0</v>
      </c>
      <c r="J76" s="823"/>
      <c r="K76" s="887" t="s">
        <v>824</v>
      </c>
      <c r="L76" s="942"/>
      <c r="M76" s="839"/>
      <c r="N76" s="840"/>
      <c r="O76" s="840"/>
      <c r="P76" s="840"/>
      <c r="Q76" s="840"/>
      <c r="R76" s="840"/>
      <c r="S76" s="840"/>
      <c r="T76" s="841"/>
      <c r="U76" s="840"/>
      <c r="V76" s="840"/>
    </row>
    <row r="77" spans="1:22" ht="15.75">
      <c r="A77" s="936">
        <v>245</v>
      </c>
      <c r="B77" s="845" t="s">
        <v>58</v>
      </c>
      <c r="C77" s="763" t="s">
        <v>70</v>
      </c>
      <c r="D77" s="845"/>
      <c r="E77" s="892">
        <f>SUM(E78:E83)</f>
        <v>0</v>
      </c>
      <c r="F77" s="892">
        <f>SUM(F78:F83)</f>
        <v>0</v>
      </c>
      <c r="G77" s="893">
        <f>SUM(G78:G83)</f>
        <v>0</v>
      </c>
      <c r="H77" s="894">
        <f>SUM(H78:H83)</f>
        <v>0</v>
      </c>
      <c r="I77" s="894">
        <f>SUM(I78:I83)</f>
        <v>0</v>
      </c>
      <c r="J77" s="823"/>
      <c r="K77" s="895" t="s">
        <v>70</v>
      </c>
      <c r="L77" s="942"/>
      <c r="M77" s="839"/>
      <c r="N77" s="840"/>
      <c r="O77" s="840"/>
      <c r="P77" s="840"/>
      <c r="Q77" s="840"/>
      <c r="R77" s="840"/>
      <c r="S77" s="840"/>
      <c r="T77" s="841"/>
      <c r="U77" s="840"/>
      <c r="V77" s="840"/>
    </row>
    <row r="78" spans="1:22" ht="15.75">
      <c r="A78" s="936">
        <v>250</v>
      </c>
      <c r="B78" s="937" t="s">
        <v>59</v>
      </c>
      <c r="C78" s="937" t="s">
        <v>347</v>
      </c>
      <c r="D78" s="937"/>
      <c r="E78" s="938">
        <f>+OTCHET!E469+OTCHET!E472</f>
        <v>0</v>
      </c>
      <c r="F78" s="938">
        <f t="shared" ref="F78:F85" si="4">+G78+H78+I78</f>
        <v>0</v>
      </c>
      <c r="G78" s="939">
        <f>+OTCHET!I469+OTCHET!I472</f>
        <v>0</v>
      </c>
      <c r="H78" s="940">
        <f>+OTCHET!J469+OTCHET!J472</f>
        <v>0</v>
      </c>
      <c r="I78" s="940">
        <f>+OTCHET!K469+OTCHET!K472</f>
        <v>0</v>
      </c>
      <c r="J78" s="823"/>
      <c r="K78" s="941" t="s">
        <v>347</v>
      </c>
      <c r="L78" s="942"/>
      <c r="M78" s="839"/>
      <c r="N78" s="840"/>
      <c r="O78" s="840"/>
      <c r="P78" s="840"/>
      <c r="Q78" s="840"/>
      <c r="R78" s="840"/>
      <c r="S78" s="840"/>
      <c r="T78" s="841"/>
      <c r="U78" s="840"/>
      <c r="V78" s="840"/>
    </row>
    <row r="79" spans="1:22" ht="15.75">
      <c r="A79" s="936">
        <v>260</v>
      </c>
      <c r="B79" s="943" t="s">
        <v>60</v>
      </c>
      <c r="C79" s="943" t="s">
        <v>348</v>
      </c>
      <c r="D79" s="943"/>
      <c r="E79" s="944">
        <f>+OTCHET!E470+OTCHET!E473</f>
        <v>0</v>
      </c>
      <c r="F79" s="944">
        <f t="shared" si="4"/>
        <v>0</v>
      </c>
      <c r="G79" s="945">
        <f>+OTCHET!I470+OTCHET!I473</f>
        <v>0</v>
      </c>
      <c r="H79" s="946">
        <f>+OTCHET!J470+OTCHET!J473</f>
        <v>0</v>
      </c>
      <c r="I79" s="946">
        <f>+OTCHET!K470+OTCHET!K473</f>
        <v>0</v>
      </c>
      <c r="J79" s="823"/>
      <c r="K79" s="947" t="s">
        <v>348</v>
      </c>
      <c r="L79" s="942"/>
      <c r="M79" s="839"/>
      <c r="N79" s="840"/>
      <c r="O79" s="840"/>
      <c r="P79" s="840"/>
      <c r="Q79" s="840"/>
      <c r="R79" s="840"/>
      <c r="S79" s="840"/>
      <c r="T79" s="841"/>
      <c r="U79" s="840"/>
      <c r="V79" s="840"/>
    </row>
    <row r="80" spans="1:22" ht="15.75">
      <c r="A80" s="936">
        <v>265</v>
      </c>
      <c r="B80" s="943" t="s">
        <v>939</v>
      </c>
      <c r="C80" s="943" t="s">
        <v>349</v>
      </c>
      <c r="D80" s="943"/>
      <c r="E80" s="944">
        <f>OTCHET!E474</f>
        <v>0</v>
      </c>
      <c r="F80" s="944">
        <f t="shared" si="4"/>
        <v>0</v>
      </c>
      <c r="G80" s="945">
        <f>OTCHET!I474</f>
        <v>0</v>
      </c>
      <c r="H80" s="946">
        <f>OTCHET!J474</f>
        <v>0</v>
      </c>
      <c r="I80" s="946">
        <f>OTCHET!K474</f>
        <v>0</v>
      </c>
      <c r="J80" s="823"/>
      <c r="K80" s="947" t="s">
        <v>349</v>
      </c>
      <c r="L80" s="942"/>
      <c r="M80" s="839"/>
      <c r="N80" s="840"/>
      <c r="O80" s="840"/>
      <c r="P80" s="840"/>
      <c r="Q80" s="840"/>
      <c r="R80" s="840"/>
      <c r="S80" s="840"/>
      <c r="T80" s="841"/>
      <c r="U80" s="840"/>
      <c r="V80" s="840"/>
    </row>
    <row r="81" spans="1:22" ht="15.75" hidden="1" customHeight="1">
      <c r="A81" s="936"/>
      <c r="B81" s="943"/>
      <c r="C81" s="943"/>
      <c r="D81" s="943"/>
      <c r="E81" s="944"/>
      <c r="F81" s="944">
        <f t="shared" si="4"/>
        <v>0</v>
      </c>
      <c r="G81" s="945"/>
      <c r="H81" s="946"/>
      <c r="I81" s="946"/>
      <c r="J81" s="823"/>
      <c r="K81" s="947"/>
      <c r="L81" s="942"/>
      <c r="M81" s="839"/>
      <c r="N81" s="840"/>
      <c r="O81" s="840"/>
      <c r="P81" s="840"/>
      <c r="Q81" s="840"/>
      <c r="R81" s="840"/>
      <c r="S81" s="840"/>
      <c r="T81" s="841"/>
      <c r="U81" s="840"/>
      <c r="V81" s="840"/>
    </row>
    <row r="82" spans="1:22" ht="15.75">
      <c r="A82" s="936">
        <v>270</v>
      </c>
      <c r="B82" s="943" t="s">
        <v>451</v>
      </c>
      <c r="C82" s="943" t="s">
        <v>350</v>
      </c>
      <c r="D82" s="943"/>
      <c r="E82" s="944">
        <f>+OTCHET!E482</f>
        <v>0</v>
      </c>
      <c r="F82" s="944">
        <f t="shared" si="4"/>
        <v>0</v>
      </c>
      <c r="G82" s="945">
        <f>+OTCHET!I482</f>
        <v>0</v>
      </c>
      <c r="H82" s="946">
        <f>+OTCHET!J482</f>
        <v>0</v>
      </c>
      <c r="I82" s="946">
        <f>+OTCHET!K482</f>
        <v>0</v>
      </c>
      <c r="J82" s="823"/>
      <c r="K82" s="947" t="s">
        <v>350</v>
      </c>
      <c r="L82" s="942"/>
      <c r="M82" s="839"/>
      <c r="N82" s="840"/>
      <c r="O82" s="840"/>
      <c r="P82" s="840"/>
      <c r="Q82" s="840"/>
      <c r="R82" s="840"/>
      <c r="S82" s="840"/>
      <c r="T82" s="841"/>
      <c r="U82" s="840"/>
      <c r="V82" s="840"/>
    </row>
    <row r="83" spans="1:22" ht="15.75">
      <c r="A83" s="936">
        <v>275</v>
      </c>
      <c r="B83" s="954" t="s">
        <v>450</v>
      </c>
      <c r="C83" s="954" t="s">
        <v>351</v>
      </c>
      <c r="D83" s="954"/>
      <c r="E83" s="950">
        <f>+OTCHET!E483</f>
        <v>0</v>
      </c>
      <c r="F83" s="950">
        <f t="shared" si="4"/>
        <v>0</v>
      </c>
      <c r="G83" s="951">
        <f>+OTCHET!I483</f>
        <v>0</v>
      </c>
      <c r="H83" s="952">
        <f>+OTCHET!J483</f>
        <v>0</v>
      </c>
      <c r="I83" s="952">
        <f>+OTCHET!K483</f>
        <v>0</v>
      </c>
      <c r="J83" s="823"/>
      <c r="K83" s="953" t="s">
        <v>351</v>
      </c>
      <c r="L83" s="942"/>
      <c r="M83" s="839"/>
      <c r="N83" s="840"/>
      <c r="O83" s="840"/>
      <c r="P83" s="840"/>
      <c r="Q83" s="840"/>
      <c r="R83" s="840"/>
      <c r="S83" s="840"/>
      <c r="T83" s="841"/>
      <c r="U83" s="840"/>
      <c r="V83" s="840"/>
    </row>
    <row r="84" spans="1:22" ht="15.75">
      <c r="A84" s="936">
        <v>280</v>
      </c>
      <c r="B84" s="851" t="s">
        <v>940</v>
      </c>
      <c r="C84" s="852" t="s">
        <v>825</v>
      </c>
      <c r="D84" s="851"/>
      <c r="E84" s="884">
        <f>OTCHET!E538</f>
        <v>0</v>
      </c>
      <c r="F84" s="884">
        <f t="shared" si="4"/>
        <v>0</v>
      </c>
      <c r="G84" s="885">
        <f>OTCHET!I538</f>
        <v>0</v>
      </c>
      <c r="H84" s="886">
        <f>OTCHET!J538</f>
        <v>0</v>
      </c>
      <c r="I84" s="886">
        <f>OTCHET!K538</f>
        <v>0</v>
      </c>
      <c r="J84" s="823"/>
      <c r="K84" s="887" t="s">
        <v>825</v>
      </c>
      <c r="L84" s="942"/>
      <c r="M84" s="839"/>
      <c r="N84" s="840"/>
      <c r="O84" s="840"/>
      <c r="P84" s="840"/>
      <c r="Q84" s="840"/>
      <c r="R84" s="840"/>
      <c r="S84" s="840"/>
      <c r="T84" s="841"/>
      <c r="U84" s="840"/>
      <c r="V84" s="840"/>
    </row>
    <row r="85" spans="1:22" ht="15.75">
      <c r="A85" s="936">
        <v>285</v>
      </c>
      <c r="B85" s="843" t="s">
        <v>941</v>
      </c>
      <c r="C85" s="844" t="s">
        <v>826</v>
      </c>
      <c r="D85" s="843"/>
      <c r="E85" s="888">
        <f>OTCHET!E539</f>
        <v>0</v>
      </c>
      <c r="F85" s="888">
        <f t="shared" si="4"/>
        <v>0</v>
      </c>
      <c r="G85" s="889">
        <f>OTCHET!I539</f>
        <v>0</v>
      </c>
      <c r="H85" s="890">
        <f>OTCHET!J539</f>
        <v>0</v>
      </c>
      <c r="I85" s="890">
        <f>OTCHET!K539</f>
        <v>0</v>
      </c>
      <c r="J85" s="823"/>
      <c r="K85" s="891" t="s">
        <v>826</v>
      </c>
      <c r="L85" s="942"/>
      <c r="M85" s="839"/>
      <c r="N85" s="840"/>
      <c r="O85" s="840"/>
      <c r="P85" s="840"/>
      <c r="Q85" s="840"/>
      <c r="R85" s="840"/>
      <c r="S85" s="840"/>
      <c r="T85" s="841"/>
      <c r="U85" s="840"/>
      <c r="V85" s="840"/>
    </row>
    <row r="86" spans="1:22" ht="15.75">
      <c r="A86" s="936">
        <v>290</v>
      </c>
      <c r="B86" s="845" t="s">
        <v>831</v>
      </c>
      <c r="C86" s="763" t="s">
        <v>308</v>
      </c>
      <c r="D86" s="845"/>
      <c r="E86" s="892">
        <f>+E87+E88</f>
        <v>0</v>
      </c>
      <c r="F86" s="892">
        <f>+F87+F88</f>
        <v>1654</v>
      </c>
      <c r="G86" s="893">
        <f>+G87+G88</f>
        <v>1654</v>
      </c>
      <c r="H86" s="894">
        <f>+H87+H88</f>
        <v>0</v>
      </c>
      <c r="I86" s="894">
        <f>+I87+I88</f>
        <v>0</v>
      </c>
      <c r="J86" s="823"/>
      <c r="K86" s="895" t="s">
        <v>308</v>
      </c>
      <c r="L86" s="942"/>
      <c r="M86" s="839"/>
      <c r="N86" s="840"/>
      <c r="O86" s="840"/>
      <c r="P86" s="840"/>
      <c r="Q86" s="840"/>
      <c r="R86" s="840"/>
      <c r="S86" s="840"/>
      <c r="T86" s="841"/>
      <c r="U86" s="840"/>
      <c r="V86" s="840"/>
    </row>
    <row r="87" spans="1:22" ht="15.75">
      <c r="A87" s="936">
        <v>295</v>
      </c>
      <c r="B87" s="937" t="s">
        <v>830</v>
      </c>
      <c r="C87" s="937" t="s">
        <v>309</v>
      </c>
      <c r="D87" s="955"/>
      <c r="E87" s="938">
        <f>+OTCHET!E506+OTCHET!E515+OTCHET!E519+OTCHET!E546</f>
        <v>0</v>
      </c>
      <c r="F87" s="938">
        <f t="shared" ref="F87:F96" si="5">+G87+H87+I87</f>
        <v>0</v>
      </c>
      <c r="G87" s="939">
        <f>+OTCHET!I506+OTCHET!I515+OTCHET!I519+OTCHET!I546</f>
        <v>0</v>
      </c>
      <c r="H87" s="940">
        <f>+OTCHET!J506+OTCHET!J515+OTCHET!J519+OTCHET!J546</f>
        <v>0</v>
      </c>
      <c r="I87" s="940">
        <f>+OTCHET!K506+OTCHET!K515+OTCHET!K519+OTCHET!K546</f>
        <v>0</v>
      </c>
      <c r="J87" s="823"/>
      <c r="K87" s="941" t="s">
        <v>309</v>
      </c>
      <c r="L87" s="942"/>
      <c r="M87" s="839"/>
      <c r="N87" s="840"/>
      <c r="O87" s="840"/>
      <c r="P87" s="840"/>
      <c r="Q87" s="840"/>
      <c r="R87" s="840"/>
      <c r="S87" s="840"/>
      <c r="T87" s="841"/>
      <c r="U87" s="840"/>
      <c r="V87" s="840"/>
    </row>
    <row r="88" spans="1:22" ht="15.75">
      <c r="A88" s="936">
        <v>300</v>
      </c>
      <c r="B88" s="954" t="s">
        <v>62</v>
      </c>
      <c r="C88" s="954" t="s">
        <v>177</v>
      </c>
      <c r="D88" s="956"/>
      <c r="E88" s="950">
        <f>+OTCHET!E524+OTCHET!E527+OTCHET!E547</f>
        <v>0</v>
      </c>
      <c r="F88" s="950">
        <f t="shared" si="5"/>
        <v>1654</v>
      </c>
      <c r="G88" s="951">
        <f>+OTCHET!I524+OTCHET!I527+OTCHET!I547</f>
        <v>1654</v>
      </c>
      <c r="H88" s="952">
        <f>+OTCHET!J524+OTCHET!J527+OTCHET!J547</f>
        <v>0</v>
      </c>
      <c r="I88" s="952">
        <f>+OTCHET!K524+OTCHET!K527+OTCHET!K547</f>
        <v>0</v>
      </c>
      <c r="J88" s="823"/>
      <c r="K88" s="953" t="s">
        <v>177</v>
      </c>
      <c r="L88" s="942"/>
      <c r="M88" s="839"/>
      <c r="N88" s="840"/>
      <c r="O88" s="840"/>
      <c r="P88" s="840"/>
      <c r="Q88" s="840"/>
      <c r="R88" s="840"/>
      <c r="S88" s="840"/>
      <c r="T88" s="841"/>
      <c r="U88" s="840"/>
      <c r="V88" s="840"/>
    </row>
    <row r="89" spans="1:22" ht="15.75">
      <c r="A89" s="936">
        <v>310</v>
      </c>
      <c r="B89" s="851" t="s">
        <v>704</v>
      </c>
      <c r="C89" s="852" t="s">
        <v>827</v>
      </c>
      <c r="D89" s="957"/>
      <c r="E89" s="884">
        <f>OTCHET!E534</f>
        <v>0</v>
      </c>
      <c r="F89" s="884">
        <f t="shared" si="5"/>
        <v>0</v>
      </c>
      <c r="G89" s="885">
        <f>OTCHET!I534</f>
        <v>0</v>
      </c>
      <c r="H89" s="886">
        <f>OTCHET!J534</f>
        <v>0</v>
      </c>
      <c r="I89" s="886">
        <f>OTCHET!K534</f>
        <v>0</v>
      </c>
      <c r="J89" s="823"/>
      <c r="K89" s="887" t="s">
        <v>827</v>
      </c>
      <c r="L89" s="942"/>
      <c r="M89" s="839"/>
      <c r="N89" s="840"/>
      <c r="O89" s="840"/>
      <c r="P89" s="840"/>
      <c r="Q89" s="840"/>
      <c r="R89" s="840"/>
      <c r="S89" s="840"/>
      <c r="T89" s="841"/>
      <c r="U89" s="840"/>
      <c r="V89" s="840"/>
    </row>
    <row r="90" spans="1:22" ht="15.75">
      <c r="A90" s="936">
        <v>320</v>
      </c>
      <c r="B90" s="843" t="s">
        <v>829</v>
      </c>
      <c r="C90" s="844" t="s">
        <v>352</v>
      </c>
      <c r="D90" s="843"/>
      <c r="E90" s="888">
        <f>+OTCHET!E570+OTCHET!E571+OTCHET!E572+OTCHET!E573+OTCHET!E574+OTCHET!E575</f>
        <v>0</v>
      </c>
      <c r="F90" s="888">
        <f t="shared" si="5"/>
        <v>0</v>
      </c>
      <c r="G90" s="889">
        <f>+OTCHET!I570+OTCHET!I571+OTCHET!I572+OTCHET!I573+OTCHET!I574+OTCHET!I575</f>
        <v>0</v>
      </c>
      <c r="H90" s="890">
        <f>+OTCHET!J570+OTCHET!J571+OTCHET!J572+OTCHET!J573+OTCHET!J574+OTCHET!J575</f>
        <v>0</v>
      </c>
      <c r="I90" s="890">
        <f>+OTCHET!K570+OTCHET!K571+OTCHET!K572+OTCHET!K573+OTCHET!K574+OTCHET!K575</f>
        <v>0</v>
      </c>
      <c r="J90" s="823"/>
      <c r="K90" s="891" t="s">
        <v>352</v>
      </c>
      <c r="L90" s="942"/>
      <c r="M90" s="839"/>
      <c r="N90" s="840"/>
      <c r="O90" s="840"/>
      <c r="P90" s="840"/>
      <c r="Q90" s="840"/>
      <c r="R90" s="840"/>
      <c r="S90" s="840"/>
      <c r="T90" s="841"/>
      <c r="U90" s="840"/>
      <c r="V90" s="840"/>
    </row>
    <row r="91" spans="1:22" ht="15.75">
      <c r="A91" s="936">
        <v>330</v>
      </c>
      <c r="B91" s="958" t="s">
        <v>828</v>
      </c>
      <c r="C91" s="958" t="s">
        <v>353</v>
      </c>
      <c r="D91" s="958"/>
      <c r="E91" s="802">
        <f>+OTCHET!E576+OTCHET!E577+OTCHET!E578+OTCHET!E579+OTCHET!E580+OTCHET!E581+OTCHET!E582</f>
        <v>0</v>
      </c>
      <c r="F91" s="802">
        <f t="shared" si="5"/>
        <v>-107443</v>
      </c>
      <c r="G91" s="803">
        <f>+OTCHET!I576+OTCHET!I577+OTCHET!I578+OTCHET!I579+OTCHET!I580+OTCHET!I581+OTCHET!I582</f>
        <v>-107443</v>
      </c>
      <c r="H91" s="804">
        <f>+OTCHET!J576+OTCHET!J577+OTCHET!J578+OTCHET!J579+OTCHET!J580+OTCHET!J581+OTCHET!J582</f>
        <v>0</v>
      </c>
      <c r="I91" s="804">
        <f>+OTCHET!K576+OTCHET!K577+OTCHET!K578+OTCHET!K579+OTCHET!K580+OTCHET!K581+OTCHET!K582</f>
        <v>0</v>
      </c>
      <c r="J91" s="823"/>
      <c r="K91" s="805" t="s">
        <v>353</v>
      </c>
      <c r="L91" s="942"/>
      <c r="M91" s="839"/>
      <c r="N91" s="840"/>
      <c r="O91" s="840"/>
      <c r="P91" s="840"/>
      <c r="Q91" s="840"/>
      <c r="R91" s="840"/>
      <c r="S91" s="840"/>
      <c r="T91" s="841"/>
      <c r="U91" s="840"/>
      <c r="V91" s="840"/>
    </row>
    <row r="92" spans="1:22" ht="15.75">
      <c r="A92" s="936">
        <v>335</v>
      </c>
      <c r="B92" s="844" t="s">
        <v>2122</v>
      </c>
      <c r="C92" s="844" t="s">
        <v>354</v>
      </c>
      <c r="D92" s="958"/>
      <c r="E92" s="802">
        <f>+OTCHET!E583</f>
        <v>0</v>
      </c>
      <c r="F92" s="802">
        <f t="shared" si="5"/>
        <v>0</v>
      </c>
      <c r="G92" s="803">
        <f>+OTCHET!I583</f>
        <v>0</v>
      </c>
      <c r="H92" s="804">
        <f>+OTCHET!J583</f>
        <v>0</v>
      </c>
      <c r="I92" s="804">
        <f>+OTCHET!K583</f>
        <v>0</v>
      </c>
      <c r="J92" s="823"/>
      <c r="K92" s="805" t="s">
        <v>354</v>
      </c>
      <c r="L92" s="942"/>
      <c r="M92" s="839"/>
      <c r="N92" s="840"/>
      <c r="O92" s="840"/>
      <c r="P92" s="840"/>
      <c r="Q92" s="840"/>
      <c r="R92" s="840"/>
      <c r="S92" s="840"/>
      <c r="T92" s="841"/>
      <c r="U92" s="840"/>
      <c r="V92" s="840"/>
    </row>
    <row r="93" spans="1:22" ht="15.75">
      <c r="A93" s="936">
        <v>340</v>
      </c>
      <c r="B93" s="844" t="s">
        <v>359</v>
      </c>
      <c r="C93" s="844" t="s">
        <v>360</v>
      </c>
      <c r="D93" s="844"/>
      <c r="E93" s="802">
        <f>+OTCHET!E590+OTCHET!E591</f>
        <v>0</v>
      </c>
      <c r="F93" s="802">
        <f t="shared" si="5"/>
        <v>0</v>
      </c>
      <c r="G93" s="803">
        <f>+OTCHET!I590+OTCHET!I591</f>
        <v>0</v>
      </c>
      <c r="H93" s="804">
        <f>+OTCHET!J590+OTCHET!J591</f>
        <v>0</v>
      </c>
      <c r="I93" s="804">
        <f>+OTCHET!K590+OTCHET!K591</f>
        <v>0</v>
      </c>
      <c r="J93" s="823"/>
      <c r="K93" s="805" t="s">
        <v>360</v>
      </c>
      <c r="L93" s="942"/>
      <c r="M93" s="839"/>
      <c r="N93" s="840"/>
      <c r="O93" s="840"/>
      <c r="P93" s="840"/>
      <c r="Q93" s="840"/>
      <c r="R93" s="840"/>
      <c r="S93" s="840"/>
      <c r="T93" s="841"/>
      <c r="U93" s="840"/>
      <c r="V93" s="840"/>
    </row>
    <row r="94" spans="1:22" ht="15.75">
      <c r="A94" s="936">
        <v>345</v>
      </c>
      <c r="B94" s="844" t="s">
        <v>361</v>
      </c>
      <c r="C94" s="958" t="s">
        <v>362</v>
      </c>
      <c r="D94" s="844"/>
      <c r="E94" s="802">
        <f>+OTCHET!E592+OTCHET!E593</f>
        <v>0</v>
      </c>
      <c r="F94" s="802">
        <f t="shared" si="5"/>
        <v>0</v>
      </c>
      <c r="G94" s="803">
        <f>+OTCHET!I592+OTCHET!I593</f>
        <v>0</v>
      </c>
      <c r="H94" s="804">
        <f>+OTCHET!J592+OTCHET!J593</f>
        <v>0</v>
      </c>
      <c r="I94" s="804">
        <f>+OTCHET!K592+OTCHET!K593</f>
        <v>0</v>
      </c>
      <c r="J94" s="823"/>
      <c r="K94" s="805" t="s">
        <v>362</v>
      </c>
      <c r="L94" s="942"/>
      <c r="M94" s="839"/>
      <c r="N94" s="840"/>
      <c r="O94" s="840"/>
      <c r="P94" s="840"/>
      <c r="Q94" s="840"/>
      <c r="R94" s="840"/>
      <c r="S94" s="840"/>
      <c r="T94" s="841"/>
      <c r="U94" s="840"/>
      <c r="V94" s="840"/>
    </row>
    <row r="95" spans="1:22" ht="15.75">
      <c r="A95" s="936">
        <v>350</v>
      </c>
      <c r="B95" s="763" t="s">
        <v>942</v>
      </c>
      <c r="C95" s="763" t="s">
        <v>63</v>
      </c>
      <c r="D95" s="763"/>
      <c r="E95" s="764">
        <f>OTCHET!E594</f>
        <v>0</v>
      </c>
      <c r="F95" s="764">
        <f t="shared" si="5"/>
        <v>0</v>
      </c>
      <c r="G95" s="765">
        <f>OTCHET!I594</f>
        <v>0</v>
      </c>
      <c r="H95" s="766">
        <f>OTCHET!J594</f>
        <v>0</v>
      </c>
      <c r="I95" s="766">
        <f>OTCHET!K594</f>
        <v>0</v>
      </c>
      <c r="J95" s="823"/>
      <c r="K95" s="767" t="s">
        <v>63</v>
      </c>
      <c r="L95" s="942"/>
      <c r="M95" s="839"/>
      <c r="N95" s="840"/>
      <c r="O95" s="840"/>
      <c r="P95" s="840"/>
      <c r="Q95" s="840"/>
      <c r="R95" s="840"/>
      <c r="S95" s="840"/>
      <c r="T95" s="841"/>
      <c r="U95" s="840"/>
      <c r="V95" s="840"/>
    </row>
    <row r="96" spans="1:22" ht="16.5" thickBot="1">
      <c r="A96" s="959">
        <v>355</v>
      </c>
      <c r="B96" s="960" t="s">
        <v>540</v>
      </c>
      <c r="C96" s="960" t="s">
        <v>539</v>
      </c>
      <c r="D96" s="960"/>
      <c r="E96" s="1467">
        <f>+OTCHET!E597</f>
        <v>0</v>
      </c>
      <c r="F96" s="1467">
        <f t="shared" si="5"/>
        <v>0</v>
      </c>
      <c r="G96" s="1468">
        <f>+OTCHET!I597</f>
        <v>0</v>
      </c>
      <c r="H96" s="1469">
        <f>+OTCHET!J597</f>
        <v>0</v>
      </c>
      <c r="I96" s="1470">
        <f>+OTCHET!K597</f>
        <v>0</v>
      </c>
      <c r="J96" s="823"/>
      <c r="K96" s="1471" t="s">
        <v>539</v>
      </c>
      <c r="L96" s="961"/>
      <c r="M96" s="839"/>
      <c r="N96" s="840"/>
      <c r="O96" s="840"/>
      <c r="P96" s="840"/>
      <c r="Q96" s="840"/>
      <c r="R96" s="840"/>
      <c r="S96" s="840"/>
      <c r="T96" s="841"/>
      <c r="U96" s="840"/>
      <c r="V96" s="840"/>
    </row>
    <row r="97" spans="2:22" ht="16.5" hidden="1" thickBot="1">
      <c r="B97" s="962" t="s">
        <v>808</v>
      </c>
      <c r="C97" s="962"/>
      <c r="D97" s="962"/>
      <c r="E97" s="963"/>
      <c r="F97" s="963"/>
      <c r="G97" s="963"/>
      <c r="H97" s="963"/>
      <c r="I97" s="963"/>
      <c r="J97" s="964"/>
      <c r="K97" s="962"/>
      <c r="L97" s="838"/>
      <c r="M97" s="839"/>
      <c r="N97" s="840"/>
      <c r="O97" s="840"/>
      <c r="P97" s="840"/>
      <c r="Q97" s="840"/>
      <c r="R97" s="840"/>
      <c r="S97" s="840"/>
      <c r="T97" s="841"/>
      <c r="U97" s="840"/>
      <c r="V97" s="840"/>
    </row>
    <row r="98" spans="2:22" ht="16.5" hidden="1" thickBot="1">
      <c r="B98" s="962" t="s">
        <v>809</v>
      </c>
      <c r="C98" s="962"/>
      <c r="D98" s="962"/>
      <c r="E98" s="963"/>
      <c r="F98" s="963"/>
      <c r="G98" s="963"/>
      <c r="H98" s="963"/>
      <c r="I98" s="963"/>
      <c r="J98" s="964"/>
      <c r="K98" s="962"/>
      <c r="L98" s="838"/>
      <c r="M98" s="839"/>
      <c r="N98" s="840"/>
      <c r="O98" s="840"/>
      <c r="P98" s="840"/>
      <c r="Q98" s="840"/>
      <c r="R98" s="840"/>
      <c r="S98" s="840"/>
      <c r="T98" s="841"/>
      <c r="U98" s="840"/>
      <c r="V98" s="840"/>
    </row>
    <row r="99" spans="2:22" ht="16.5" hidden="1" thickBot="1">
      <c r="B99" s="962" t="s">
        <v>810</v>
      </c>
      <c r="C99" s="962"/>
      <c r="D99" s="962"/>
      <c r="E99" s="963"/>
      <c r="F99" s="963"/>
      <c r="G99" s="963"/>
      <c r="H99" s="963"/>
      <c r="I99" s="963"/>
      <c r="J99" s="964"/>
      <c r="K99" s="962"/>
      <c r="L99" s="838"/>
      <c r="M99" s="839"/>
      <c r="N99" s="840"/>
      <c r="O99" s="840"/>
      <c r="P99" s="840"/>
      <c r="Q99" s="840"/>
      <c r="R99" s="840"/>
      <c r="S99" s="840"/>
      <c r="T99" s="841"/>
      <c r="U99" s="840"/>
      <c r="V99" s="840"/>
    </row>
    <row r="100" spans="2:22" ht="16.5" hidden="1" thickBot="1">
      <c r="B100" s="965" t="s">
        <v>811</v>
      </c>
      <c r="C100" s="966"/>
      <c r="D100" s="966"/>
      <c r="E100" s="963"/>
      <c r="F100" s="963"/>
      <c r="G100" s="963"/>
      <c r="H100" s="963"/>
      <c r="I100" s="963"/>
      <c r="J100" s="964"/>
      <c r="K100" s="966"/>
      <c r="L100" s="838"/>
      <c r="M100" s="839"/>
      <c r="N100" s="840"/>
      <c r="O100" s="840"/>
      <c r="P100" s="840"/>
      <c r="Q100" s="840"/>
      <c r="R100" s="840"/>
      <c r="S100" s="840"/>
      <c r="T100" s="841"/>
      <c r="U100" s="840"/>
      <c r="V100" s="840"/>
    </row>
    <row r="101" spans="2:22" ht="16.5" hidden="1" thickBot="1">
      <c r="B101" s="965"/>
      <c r="C101" s="965"/>
      <c r="D101" s="965"/>
      <c r="E101" s="967"/>
      <c r="F101" s="967"/>
      <c r="G101" s="967"/>
      <c r="H101" s="967"/>
      <c r="I101" s="967"/>
      <c r="J101" s="842"/>
      <c r="K101" s="965"/>
      <c r="L101" s="762"/>
      <c r="M101" s="839"/>
      <c r="N101" s="840"/>
      <c r="O101" s="840"/>
      <c r="P101" s="840"/>
      <c r="Q101" s="840"/>
      <c r="R101" s="840"/>
      <c r="S101" s="840"/>
      <c r="T101" s="841"/>
      <c r="U101" s="840"/>
      <c r="V101" s="840"/>
    </row>
    <row r="102" spans="2:22" ht="16.5" hidden="1" thickBot="1">
      <c r="B102" s="966" t="s">
        <v>812</v>
      </c>
      <c r="C102" s="966"/>
      <c r="D102" s="966"/>
      <c r="E102" s="967"/>
      <c r="F102" s="967"/>
      <c r="G102" s="967"/>
      <c r="H102" s="967"/>
      <c r="I102" s="967"/>
      <c r="J102" s="842"/>
      <c r="K102" s="966"/>
      <c r="L102" s="762"/>
      <c r="M102" s="839"/>
      <c r="N102" s="840"/>
      <c r="O102" s="840"/>
      <c r="P102" s="840"/>
      <c r="Q102" s="840"/>
      <c r="R102" s="840"/>
      <c r="S102" s="840"/>
      <c r="T102" s="841"/>
      <c r="U102" s="840"/>
      <c r="V102" s="840"/>
    </row>
    <row r="103" spans="2:22" ht="16.5" hidden="1" thickBot="1">
      <c r="B103" s="962" t="s">
        <v>810</v>
      </c>
      <c r="C103" s="962"/>
      <c r="D103" s="962"/>
      <c r="E103" s="967"/>
      <c r="F103" s="968"/>
      <c r="G103" s="968"/>
      <c r="H103" s="968"/>
      <c r="I103" s="967"/>
      <c r="J103" s="842"/>
      <c r="K103" s="962"/>
      <c r="L103" s="762"/>
      <c r="M103" s="839"/>
      <c r="N103" s="840"/>
      <c r="O103" s="840"/>
      <c r="P103" s="840"/>
      <c r="Q103" s="840"/>
      <c r="R103" s="840"/>
      <c r="S103" s="840"/>
      <c r="T103" s="841"/>
      <c r="U103" s="840"/>
      <c r="V103" s="840"/>
    </row>
    <row r="104" spans="2:22" ht="16.5" hidden="1" thickBot="1">
      <c r="B104" s="965" t="s">
        <v>811</v>
      </c>
      <c r="C104" s="965"/>
      <c r="D104" s="965"/>
      <c r="E104" s="967"/>
      <c r="F104" s="968"/>
      <c r="G104" s="968"/>
      <c r="H104" s="968"/>
      <c r="I104" s="967"/>
      <c r="J104" s="969"/>
      <c r="K104" s="965"/>
      <c r="L104" s="762"/>
      <c r="M104" s="839"/>
      <c r="N104" s="840"/>
      <c r="O104" s="840"/>
      <c r="P104" s="840"/>
      <c r="Q104" s="840"/>
      <c r="R104" s="840"/>
      <c r="S104" s="840"/>
      <c r="T104" s="841"/>
      <c r="U104" s="840"/>
      <c r="V104" s="840"/>
    </row>
    <row r="105" spans="2:22" ht="16.5" thickTop="1">
      <c r="B105" s="548">
        <f>+IF(+SUM(E$65:I$65)=0,0,"Контрола: дефицит/излишък = финансиране с обратен знак (V. + VІ. = 0)")</f>
        <v>0</v>
      </c>
      <c r="C105" s="970"/>
      <c r="D105" s="970"/>
      <c r="E105" s="971">
        <f>+E$64+E$66</f>
        <v>0</v>
      </c>
      <c r="F105" s="971">
        <f>+F$64+F$66</f>
        <v>0</v>
      </c>
      <c r="G105" s="972">
        <f>+G$64+G$66</f>
        <v>0</v>
      </c>
      <c r="H105" s="972">
        <f>+H$64+H$66</f>
        <v>0</v>
      </c>
      <c r="I105" s="972">
        <f>+I$64+I$66</f>
        <v>0</v>
      </c>
      <c r="J105" s="969"/>
      <c r="K105" s="973"/>
      <c r="L105" s="762"/>
      <c r="M105" s="839"/>
      <c r="N105" s="840"/>
      <c r="O105" s="840"/>
      <c r="P105" s="840"/>
      <c r="Q105" s="840"/>
      <c r="R105" s="840"/>
      <c r="S105" s="840"/>
      <c r="T105" s="841"/>
      <c r="U105" s="840"/>
      <c r="V105" s="840"/>
    </row>
    <row r="106" spans="2:22" ht="15.75">
      <c r="B106" s="973"/>
      <c r="C106" s="973"/>
      <c r="D106" s="973"/>
      <c r="E106" s="974"/>
      <c r="F106" s="975"/>
      <c r="G106" s="976"/>
      <c r="H106" s="676"/>
      <c r="I106" s="676"/>
      <c r="J106" s="969"/>
      <c r="K106" s="973"/>
      <c r="L106" s="762"/>
      <c r="M106" s="830"/>
      <c r="N106" s="840"/>
      <c r="O106" s="840"/>
      <c r="P106" s="840"/>
      <c r="Q106" s="840"/>
      <c r="R106" s="840"/>
      <c r="S106" s="840"/>
      <c r="T106" s="841"/>
      <c r="U106" s="840"/>
      <c r="V106" s="840"/>
    </row>
    <row r="107" spans="2:22" ht="19.5" customHeight="1">
      <c r="B107" s="1357">
        <f>+OTCHET!H608</f>
        <v>0</v>
      </c>
      <c r="C107" s="973"/>
      <c r="D107" s="973"/>
      <c r="E107" s="656"/>
      <c r="F107" s="690"/>
      <c r="G107" s="1362">
        <f>+OTCHET!E608</f>
        <v>0</v>
      </c>
      <c r="H107" s="1362">
        <f>+OTCHET!F608</f>
        <v>0</v>
      </c>
      <c r="I107" s="977"/>
      <c r="J107" s="969"/>
      <c r="K107" s="973"/>
      <c r="L107" s="762"/>
      <c r="M107" s="830"/>
      <c r="N107" s="840"/>
      <c r="O107" s="840"/>
      <c r="P107" s="840"/>
      <c r="Q107" s="840"/>
      <c r="R107" s="840"/>
      <c r="S107" s="840"/>
      <c r="T107" s="841"/>
      <c r="U107" s="840"/>
      <c r="V107" s="840"/>
    </row>
    <row r="108" spans="2:22" ht="15.75">
      <c r="B108" s="978" t="s">
        <v>943</v>
      </c>
      <c r="C108" s="979"/>
      <c r="D108" s="979"/>
      <c r="E108" s="980"/>
      <c r="F108" s="980"/>
      <c r="G108" s="1835" t="s">
        <v>944</v>
      </c>
      <c r="H108" s="1835"/>
      <c r="I108" s="981"/>
      <c r="J108" s="969"/>
      <c r="K108" s="973"/>
      <c r="L108" s="762"/>
      <c r="M108" s="830"/>
      <c r="N108" s="840"/>
      <c r="O108" s="840"/>
      <c r="P108" s="840"/>
      <c r="Q108" s="840"/>
      <c r="R108" s="840"/>
      <c r="S108" s="840"/>
      <c r="T108" s="841"/>
      <c r="U108" s="840"/>
      <c r="V108" s="840"/>
    </row>
    <row r="109" spans="2:22" ht="17.25" customHeight="1">
      <c r="B109" s="982" t="s">
        <v>845</v>
      </c>
      <c r="C109" s="674"/>
      <c r="D109" s="674"/>
      <c r="E109" s="983"/>
      <c r="F109" s="984"/>
      <c r="G109" s="676"/>
      <c r="H109" s="676"/>
      <c r="I109" s="676"/>
      <c r="J109" s="969"/>
      <c r="K109" s="973"/>
      <c r="L109" s="762"/>
      <c r="M109" s="830"/>
      <c r="N109" s="840"/>
      <c r="O109" s="840"/>
      <c r="P109" s="840"/>
      <c r="Q109" s="840"/>
      <c r="R109" s="840"/>
      <c r="S109" s="840"/>
      <c r="T109" s="841"/>
      <c r="U109" s="840"/>
      <c r="V109" s="840"/>
    </row>
    <row r="110" spans="2:22" ht="17.25" customHeight="1">
      <c r="B110" s="977"/>
      <c r="C110" s="985"/>
      <c r="D110" s="973"/>
      <c r="E110" s="1836">
        <f>+OTCHET!D606</f>
        <v>0</v>
      </c>
      <c r="F110" s="1836"/>
      <c r="G110" s="676"/>
      <c r="H110" s="676"/>
      <c r="I110" s="676"/>
      <c r="J110" s="969"/>
      <c r="K110" s="973"/>
      <c r="L110" s="762"/>
      <c r="M110" s="830"/>
      <c r="N110" s="840"/>
      <c r="O110" s="840"/>
      <c r="P110" s="840"/>
      <c r="Q110" s="840"/>
      <c r="R110" s="840"/>
      <c r="S110" s="840"/>
      <c r="T110" s="841"/>
      <c r="U110" s="840"/>
      <c r="V110" s="840"/>
    </row>
    <row r="111" spans="2:22" ht="19.5" customHeight="1">
      <c r="B111" s="674"/>
      <c r="E111" s="676"/>
      <c r="F111" s="676"/>
      <c r="G111" s="676"/>
      <c r="H111" s="676"/>
      <c r="I111" s="676"/>
      <c r="J111" s="969"/>
      <c r="K111" s="985"/>
      <c r="L111" s="762"/>
      <c r="M111" s="830"/>
      <c r="N111" s="840"/>
      <c r="O111" s="840"/>
      <c r="P111" s="840"/>
      <c r="Q111" s="840"/>
      <c r="R111" s="840"/>
      <c r="S111" s="840"/>
      <c r="T111" s="841"/>
      <c r="U111" s="840"/>
      <c r="V111" s="840"/>
    </row>
    <row r="112" spans="2:22" ht="15.75" customHeight="1">
      <c r="E112" s="676"/>
      <c r="F112" s="676"/>
      <c r="G112" s="676"/>
      <c r="H112" s="676"/>
      <c r="I112" s="676"/>
      <c r="J112" s="969"/>
      <c r="K112" s="973"/>
      <c r="L112" s="762"/>
      <c r="M112" s="830"/>
      <c r="N112" s="840"/>
      <c r="O112" s="840"/>
      <c r="P112" s="840"/>
      <c r="Q112" s="840"/>
      <c r="R112" s="840"/>
      <c r="S112" s="840"/>
      <c r="T112" s="841"/>
      <c r="U112" s="840"/>
      <c r="V112" s="840"/>
    </row>
    <row r="113" spans="1:22" ht="15.75">
      <c r="B113" s="986" t="s">
        <v>843</v>
      </c>
      <c r="C113" s="973"/>
      <c r="D113" s="973"/>
      <c r="E113" s="984"/>
      <c r="F113" s="984"/>
      <c r="G113" s="676"/>
      <c r="H113" s="986" t="s">
        <v>846</v>
      </c>
      <c r="I113" s="987"/>
      <c r="J113" s="969"/>
      <c r="K113" s="988"/>
      <c r="L113" s="762"/>
      <c r="M113" s="830"/>
      <c r="N113" s="840"/>
      <c r="O113" s="840"/>
      <c r="P113" s="840"/>
      <c r="Q113" s="840"/>
      <c r="R113" s="840"/>
      <c r="S113" s="840"/>
      <c r="T113" s="841"/>
      <c r="U113" s="840"/>
      <c r="V113" s="840"/>
    </row>
    <row r="114" spans="1:22" ht="18" customHeight="1">
      <c r="E114" s="1836">
        <f>+OTCHET!G603</f>
        <v>0</v>
      </c>
      <c r="F114" s="1836"/>
      <c r="G114" s="989"/>
      <c r="H114" s="676"/>
      <c r="I114" s="1361">
        <f>+OTCHET!G606</f>
        <v>0</v>
      </c>
      <c r="J114" s="969"/>
      <c r="K114" s="990"/>
      <c r="L114" s="762"/>
      <c r="M114" s="830"/>
      <c r="N114" s="840"/>
      <c r="O114" s="840"/>
      <c r="P114" s="840"/>
      <c r="Q114" s="840"/>
      <c r="R114" s="840"/>
      <c r="S114" s="840"/>
      <c r="T114" s="841"/>
      <c r="U114" s="840"/>
      <c r="V114" s="840"/>
    </row>
    <row r="115" spans="1:22">
      <c r="A115" s="991"/>
      <c r="B115" s="991"/>
      <c r="C115" s="991"/>
      <c r="D115" s="991"/>
      <c r="E115" s="992"/>
      <c r="F115" s="992"/>
      <c r="G115" s="992"/>
      <c r="H115" s="992"/>
      <c r="I115" s="992"/>
      <c r="J115" s="991"/>
      <c r="K115" s="991"/>
      <c r="L115" s="991"/>
      <c r="M115" s="991"/>
    </row>
    <row r="116" spans="1:22">
      <c r="A116" s="991"/>
      <c r="B116" s="991"/>
      <c r="C116" s="991"/>
      <c r="D116" s="991"/>
      <c r="E116" s="992"/>
      <c r="F116" s="992"/>
      <c r="G116" s="992"/>
      <c r="H116" s="992"/>
      <c r="I116" s="992"/>
      <c r="J116" s="991"/>
      <c r="K116" s="991"/>
      <c r="L116" s="991"/>
      <c r="M116" s="991"/>
    </row>
    <row r="117" spans="1:22">
      <c r="A117" s="991"/>
      <c r="B117" s="991"/>
      <c r="C117" s="991"/>
      <c r="D117" s="991"/>
      <c r="E117" s="992"/>
      <c r="F117" s="992"/>
      <c r="G117" s="992"/>
      <c r="H117" s="992"/>
      <c r="I117" s="992"/>
      <c r="J117" s="991"/>
      <c r="K117" s="991"/>
      <c r="L117" s="991"/>
      <c r="M117" s="991"/>
    </row>
    <row r="118" spans="1:22">
      <c r="A118" s="991"/>
      <c r="B118" s="991"/>
      <c r="C118" s="991"/>
      <c r="D118" s="991"/>
      <c r="E118" s="992"/>
      <c r="F118" s="992"/>
      <c r="G118" s="992"/>
      <c r="H118" s="992"/>
      <c r="I118" s="992"/>
      <c r="J118" s="991"/>
      <c r="K118" s="991"/>
      <c r="L118" s="991"/>
      <c r="M118" s="991"/>
    </row>
    <row r="119" spans="1:22">
      <c r="A119" s="991"/>
      <c r="B119" s="991"/>
      <c r="C119" s="991"/>
      <c r="D119" s="991"/>
      <c r="E119" s="992"/>
      <c r="F119" s="992"/>
      <c r="G119" s="992"/>
      <c r="H119" s="992"/>
      <c r="I119" s="992"/>
      <c r="J119" s="991"/>
      <c r="K119" s="991"/>
      <c r="L119" s="991"/>
      <c r="M119" s="991"/>
    </row>
    <row r="120" spans="1:22">
      <c r="A120" s="991"/>
      <c r="B120" s="991"/>
      <c r="C120" s="991"/>
      <c r="D120" s="991"/>
      <c r="E120" s="992"/>
      <c r="F120" s="992"/>
      <c r="G120" s="992"/>
      <c r="H120" s="992"/>
      <c r="I120" s="992"/>
      <c r="J120" s="991"/>
      <c r="K120" s="991"/>
      <c r="L120" s="991"/>
      <c r="M120" s="991"/>
    </row>
    <row r="121" spans="1:22">
      <c r="A121" s="991"/>
      <c r="B121" s="991"/>
      <c r="C121" s="991"/>
      <c r="D121" s="991"/>
      <c r="E121" s="992"/>
      <c r="F121" s="992"/>
      <c r="G121" s="992"/>
      <c r="H121" s="992"/>
      <c r="I121" s="992"/>
      <c r="J121" s="991"/>
      <c r="K121" s="991"/>
      <c r="L121" s="991"/>
      <c r="M121" s="991"/>
    </row>
    <row r="122" spans="1:22">
      <c r="A122" s="991"/>
      <c r="B122" s="991"/>
      <c r="C122" s="991"/>
      <c r="D122" s="991"/>
      <c r="E122" s="992"/>
      <c r="F122" s="992"/>
      <c r="G122" s="992"/>
      <c r="H122" s="992"/>
      <c r="I122" s="992"/>
      <c r="J122" s="991"/>
      <c r="K122" s="991"/>
      <c r="L122" s="991"/>
      <c r="M122" s="991"/>
    </row>
    <row r="123" spans="1:22">
      <c r="A123" s="991"/>
      <c r="B123" s="991"/>
      <c r="C123" s="991"/>
      <c r="D123" s="991"/>
      <c r="E123" s="992"/>
      <c r="F123" s="992"/>
      <c r="G123" s="992"/>
      <c r="H123" s="992"/>
      <c r="I123" s="992"/>
      <c r="J123" s="991"/>
      <c r="K123" s="991"/>
      <c r="L123" s="991"/>
      <c r="M123" s="991"/>
    </row>
    <row r="124" spans="1:22">
      <c r="A124" s="991"/>
      <c r="B124" s="991"/>
      <c r="C124" s="991"/>
      <c r="D124" s="991"/>
      <c r="E124" s="992"/>
      <c r="F124" s="992"/>
      <c r="G124" s="992"/>
      <c r="H124" s="992"/>
      <c r="I124" s="992"/>
      <c r="J124" s="991"/>
      <c r="K124" s="991"/>
      <c r="L124" s="991"/>
      <c r="M124" s="991"/>
    </row>
    <row r="125" spans="1:22">
      <c r="A125" s="991"/>
      <c r="B125" s="991"/>
      <c r="C125" s="991"/>
      <c r="D125" s="991"/>
      <c r="E125" s="992"/>
      <c r="F125" s="992"/>
      <c r="G125" s="992"/>
      <c r="H125" s="992"/>
      <c r="I125" s="992"/>
      <c r="J125" s="991"/>
      <c r="K125" s="991"/>
      <c r="L125" s="991"/>
      <c r="M125" s="991"/>
    </row>
    <row r="126" spans="1:22">
      <c r="A126" s="991"/>
      <c r="B126" s="991"/>
      <c r="C126" s="991"/>
      <c r="D126" s="991"/>
      <c r="E126" s="992"/>
      <c r="F126" s="992"/>
      <c r="G126" s="992"/>
      <c r="H126" s="992"/>
      <c r="I126" s="992"/>
      <c r="J126" s="991"/>
      <c r="K126" s="991"/>
      <c r="L126" s="991"/>
      <c r="M126" s="991"/>
    </row>
    <row r="127" spans="1:22">
      <c r="A127" s="991"/>
      <c r="B127" s="991"/>
      <c r="C127" s="991"/>
      <c r="D127" s="991"/>
      <c r="E127" s="992"/>
      <c r="F127" s="992"/>
      <c r="G127" s="992"/>
      <c r="H127" s="992"/>
      <c r="I127" s="992"/>
      <c r="J127" s="991"/>
      <c r="K127" s="991"/>
      <c r="L127" s="991"/>
      <c r="M127" s="991"/>
    </row>
    <row r="128" spans="1:22">
      <c r="A128" s="991"/>
      <c r="B128" s="991"/>
      <c r="C128" s="991"/>
      <c r="D128" s="991"/>
      <c r="E128" s="992"/>
      <c r="F128" s="992"/>
      <c r="G128" s="992"/>
      <c r="H128" s="992"/>
      <c r="I128" s="992"/>
      <c r="J128" s="991"/>
      <c r="K128" s="991"/>
      <c r="L128" s="991"/>
      <c r="M128" s="991"/>
    </row>
    <row r="129" spans="1:13">
      <c r="A129" s="991"/>
      <c r="B129" s="991"/>
      <c r="C129" s="991"/>
      <c r="D129" s="991"/>
      <c r="E129" s="992"/>
      <c r="F129" s="992"/>
      <c r="G129" s="992"/>
      <c r="H129" s="992"/>
      <c r="I129" s="992"/>
      <c r="J129" s="991"/>
      <c r="K129" s="991"/>
      <c r="L129" s="991"/>
      <c r="M129" s="991"/>
    </row>
    <row r="130" spans="1:13">
      <c r="A130" s="991"/>
      <c r="B130" s="991"/>
      <c r="C130" s="991"/>
      <c r="D130" s="991"/>
      <c r="E130" s="992"/>
      <c r="F130" s="992"/>
      <c r="G130" s="992"/>
      <c r="H130" s="992"/>
      <c r="I130" s="992"/>
      <c r="J130" s="991"/>
      <c r="K130" s="991"/>
      <c r="L130" s="991"/>
      <c r="M130" s="991"/>
    </row>
    <row r="131" spans="1:13">
      <c r="A131" s="991"/>
      <c r="B131" s="991"/>
      <c r="C131" s="991"/>
      <c r="D131" s="991"/>
      <c r="E131" s="992"/>
      <c r="F131" s="992"/>
      <c r="G131" s="992"/>
      <c r="H131" s="992"/>
      <c r="I131" s="992"/>
      <c r="J131" s="991"/>
      <c r="K131" s="991"/>
      <c r="L131" s="991"/>
      <c r="M131" s="991"/>
    </row>
    <row r="132" spans="1:13">
      <c r="A132" s="991"/>
      <c r="B132" s="991"/>
      <c r="C132" s="991"/>
      <c r="D132" s="991"/>
      <c r="E132" s="992"/>
      <c r="F132" s="992"/>
      <c r="G132" s="992"/>
      <c r="H132" s="992"/>
      <c r="I132" s="992"/>
      <c r="J132" s="991"/>
      <c r="K132" s="991"/>
      <c r="L132" s="991"/>
      <c r="M132" s="991"/>
    </row>
    <row r="133" spans="1:13">
      <c r="A133" s="991"/>
      <c r="B133" s="991"/>
      <c r="C133" s="991"/>
      <c r="D133" s="991"/>
      <c r="E133" s="992"/>
      <c r="F133" s="992"/>
      <c r="G133" s="992"/>
      <c r="H133" s="992"/>
      <c r="I133" s="992"/>
      <c r="J133" s="991"/>
      <c r="K133" s="991"/>
      <c r="L133" s="991"/>
      <c r="M133" s="991"/>
    </row>
    <row r="134" spans="1:13">
      <c r="A134" s="991"/>
      <c r="B134" s="991"/>
      <c r="C134" s="991"/>
      <c r="D134" s="991"/>
      <c r="E134" s="992"/>
      <c r="F134" s="992"/>
      <c r="G134" s="992"/>
      <c r="H134" s="992"/>
      <c r="I134" s="992"/>
      <c r="J134" s="991"/>
      <c r="K134" s="991"/>
      <c r="L134" s="991"/>
      <c r="M134" s="991"/>
    </row>
    <row r="135" spans="1:13">
      <c r="A135" s="991"/>
      <c r="B135" s="991"/>
      <c r="C135" s="991"/>
      <c r="D135" s="991"/>
      <c r="E135" s="992"/>
      <c r="F135" s="992"/>
      <c r="G135" s="992"/>
      <c r="H135" s="992"/>
      <c r="I135" s="992"/>
      <c r="J135" s="991"/>
      <c r="K135" s="991"/>
      <c r="L135" s="991"/>
      <c r="M135" s="991"/>
    </row>
    <row r="136" spans="1:13">
      <c r="A136" s="991"/>
      <c r="B136" s="991"/>
      <c r="C136" s="991"/>
      <c r="D136" s="991"/>
      <c r="E136" s="992"/>
      <c r="F136" s="992"/>
      <c r="G136" s="992"/>
      <c r="H136" s="992"/>
      <c r="I136" s="992"/>
      <c r="J136" s="991"/>
      <c r="K136" s="991"/>
      <c r="L136" s="991"/>
      <c r="M136" s="991"/>
    </row>
    <row r="137" spans="1:13">
      <c r="A137" s="991"/>
      <c r="B137" s="991"/>
      <c r="C137" s="991"/>
      <c r="D137" s="991"/>
      <c r="E137" s="992"/>
      <c r="F137" s="992"/>
      <c r="G137" s="992"/>
      <c r="H137" s="992"/>
      <c r="I137" s="992"/>
      <c r="J137" s="991"/>
      <c r="K137" s="991"/>
      <c r="L137" s="991"/>
      <c r="M137" s="991"/>
    </row>
    <row r="138" spans="1:13">
      <c r="A138" s="991"/>
      <c r="B138" s="991"/>
      <c r="C138" s="991"/>
      <c r="D138" s="991"/>
      <c r="E138" s="992"/>
      <c r="F138" s="992"/>
      <c r="G138" s="992"/>
      <c r="H138" s="992"/>
      <c r="I138" s="992"/>
      <c r="J138" s="991"/>
      <c r="K138" s="991"/>
      <c r="L138" s="991"/>
      <c r="M138" s="991"/>
    </row>
    <row r="139" spans="1:13">
      <c r="A139" s="991"/>
      <c r="B139" s="991"/>
      <c r="C139" s="991"/>
      <c r="D139" s="991"/>
      <c r="E139" s="992"/>
      <c r="F139" s="992"/>
      <c r="G139" s="992"/>
      <c r="H139" s="992"/>
      <c r="I139" s="992"/>
      <c r="J139" s="991"/>
      <c r="K139" s="991"/>
      <c r="L139" s="991"/>
      <c r="M139" s="991"/>
    </row>
    <row r="140" spans="1:13">
      <c r="A140" s="991"/>
      <c r="B140" s="991"/>
      <c r="C140" s="991"/>
      <c r="D140" s="991"/>
      <c r="E140" s="992"/>
      <c r="F140" s="992"/>
      <c r="G140" s="992"/>
      <c r="H140" s="992"/>
      <c r="I140" s="992"/>
      <c r="J140" s="991"/>
      <c r="K140" s="991"/>
      <c r="L140" s="991"/>
      <c r="M140" s="991"/>
    </row>
    <row r="141" spans="1:13">
      <c r="A141" s="991"/>
      <c r="B141" s="991"/>
      <c r="C141" s="991"/>
      <c r="D141" s="991"/>
      <c r="E141" s="992"/>
      <c r="F141" s="992"/>
      <c r="G141" s="992"/>
      <c r="H141" s="992"/>
      <c r="I141" s="992"/>
      <c r="J141" s="991"/>
      <c r="K141" s="991"/>
      <c r="L141" s="991"/>
      <c r="M141" s="991"/>
    </row>
    <row r="142" spans="1:13">
      <c r="A142" s="991"/>
      <c r="B142" s="991"/>
      <c r="C142" s="991"/>
      <c r="D142" s="991"/>
      <c r="E142" s="992"/>
      <c r="F142" s="992"/>
      <c r="G142" s="992"/>
      <c r="H142" s="992"/>
      <c r="I142" s="992"/>
      <c r="J142" s="991"/>
      <c r="K142" s="991"/>
      <c r="L142" s="991"/>
      <c r="M142" s="991"/>
    </row>
    <row r="143" spans="1:13">
      <c r="A143" s="991"/>
      <c r="B143" s="991"/>
      <c r="C143" s="991"/>
      <c r="D143" s="991"/>
      <c r="E143" s="992"/>
      <c r="F143" s="992"/>
      <c r="G143" s="992"/>
      <c r="H143" s="992"/>
      <c r="I143" s="992"/>
      <c r="J143" s="991"/>
      <c r="K143" s="991"/>
      <c r="L143" s="991"/>
      <c r="M143" s="991"/>
    </row>
    <row r="144" spans="1:13">
      <c r="A144" s="991"/>
      <c r="B144" s="991"/>
      <c r="C144" s="991"/>
      <c r="D144" s="991"/>
      <c r="E144" s="992"/>
      <c r="F144" s="992"/>
      <c r="G144" s="992"/>
      <c r="H144" s="992"/>
      <c r="I144" s="992"/>
      <c r="J144" s="991"/>
      <c r="K144" s="991"/>
      <c r="L144" s="991"/>
      <c r="M144" s="991"/>
    </row>
    <row r="145" spans="1:13">
      <c r="A145" s="991"/>
      <c r="B145" s="991"/>
      <c r="C145" s="991"/>
      <c r="D145" s="991"/>
      <c r="E145" s="992"/>
      <c r="F145" s="992"/>
      <c r="G145" s="992"/>
      <c r="H145" s="992"/>
      <c r="I145" s="992"/>
      <c r="J145" s="991"/>
      <c r="K145" s="991"/>
      <c r="L145" s="991"/>
      <c r="M145" s="991"/>
    </row>
    <row r="146" spans="1:13">
      <c r="A146" s="991"/>
      <c r="B146" s="991"/>
      <c r="C146" s="991"/>
      <c r="D146" s="991"/>
      <c r="E146" s="992"/>
      <c r="F146" s="992"/>
      <c r="G146" s="992"/>
      <c r="H146" s="992"/>
      <c r="I146" s="992"/>
      <c r="J146" s="991"/>
      <c r="K146" s="991"/>
      <c r="L146" s="991"/>
      <c r="M146" s="991"/>
    </row>
    <row r="147" spans="1:13">
      <c r="A147" s="991"/>
      <c r="B147" s="991"/>
      <c r="C147" s="991"/>
      <c r="D147" s="991"/>
      <c r="E147" s="992"/>
      <c r="F147" s="992"/>
      <c r="G147" s="992"/>
      <c r="H147" s="992"/>
      <c r="I147" s="992"/>
      <c r="J147" s="991"/>
      <c r="K147" s="991"/>
      <c r="L147" s="991"/>
      <c r="M147" s="991"/>
    </row>
    <row r="148" spans="1:13">
      <c r="A148" s="991"/>
      <c r="B148" s="991"/>
      <c r="C148" s="991"/>
      <c r="D148" s="991"/>
      <c r="E148" s="992"/>
      <c r="F148" s="992"/>
      <c r="G148" s="992"/>
      <c r="H148" s="992"/>
      <c r="I148" s="992"/>
      <c r="J148" s="991"/>
      <c r="K148" s="991"/>
      <c r="L148" s="991"/>
      <c r="M148" s="991"/>
    </row>
    <row r="149" spans="1:13">
      <c r="A149" s="991"/>
      <c r="B149" s="991"/>
      <c r="C149" s="991"/>
      <c r="D149" s="991"/>
      <c r="E149" s="992"/>
      <c r="F149" s="992"/>
      <c r="G149" s="992"/>
      <c r="H149" s="992"/>
      <c r="I149" s="992"/>
      <c r="J149" s="991"/>
      <c r="K149" s="991"/>
      <c r="L149" s="991"/>
      <c r="M149" s="991"/>
    </row>
    <row r="150" spans="1:13">
      <c r="A150" s="991"/>
      <c r="B150" s="991"/>
      <c r="C150" s="991"/>
      <c r="D150" s="991"/>
      <c r="E150" s="992"/>
      <c r="F150" s="992"/>
      <c r="G150" s="992"/>
      <c r="H150" s="992"/>
      <c r="I150" s="992"/>
      <c r="J150" s="991"/>
      <c r="K150" s="991"/>
      <c r="L150" s="991"/>
      <c r="M150" s="991"/>
    </row>
    <row r="151" spans="1:13">
      <c r="A151" s="991"/>
      <c r="B151" s="991"/>
      <c r="C151" s="991"/>
      <c r="D151" s="991"/>
      <c r="E151" s="992"/>
      <c r="F151" s="992"/>
      <c r="G151" s="992"/>
      <c r="H151" s="992"/>
      <c r="I151" s="992"/>
      <c r="J151" s="991"/>
      <c r="K151" s="991"/>
      <c r="L151" s="991"/>
      <c r="M151" s="991"/>
    </row>
    <row r="152" spans="1:13">
      <c r="A152" s="991"/>
      <c r="B152" s="991"/>
      <c r="C152" s="991"/>
      <c r="D152" s="991"/>
      <c r="E152" s="992"/>
      <c r="F152" s="992"/>
      <c r="G152" s="992"/>
      <c r="H152" s="992"/>
      <c r="I152" s="992"/>
      <c r="J152" s="991"/>
      <c r="K152" s="991"/>
      <c r="L152" s="991"/>
      <c r="M152" s="991"/>
    </row>
    <row r="153" spans="1:13">
      <c r="A153" s="991"/>
      <c r="B153" s="991"/>
      <c r="C153" s="991"/>
      <c r="D153" s="991"/>
      <c r="E153" s="992"/>
      <c r="F153" s="992"/>
      <c r="G153" s="992"/>
      <c r="H153" s="992"/>
      <c r="I153" s="992"/>
      <c r="J153" s="991"/>
      <c r="K153" s="991"/>
      <c r="L153" s="991"/>
      <c r="M153" s="991"/>
    </row>
    <row r="154" spans="1:13">
      <c r="A154" s="991"/>
      <c r="B154" s="991"/>
      <c r="C154" s="991"/>
      <c r="D154" s="991"/>
      <c r="E154" s="992"/>
      <c r="F154" s="992"/>
      <c r="G154" s="992"/>
      <c r="H154" s="992"/>
      <c r="I154" s="992"/>
      <c r="J154" s="991"/>
      <c r="K154" s="991"/>
      <c r="L154" s="991"/>
      <c r="M154" s="991"/>
    </row>
    <row r="155" spans="1:13">
      <c r="A155" s="991"/>
      <c r="B155" s="991"/>
      <c r="C155" s="991"/>
      <c r="D155" s="991"/>
      <c r="E155" s="992"/>
      <c r="F155" s="992"/>
      <c r="G155" s="992"/>
      <c r="H155" s="992"/>
      <c r="I155" s="992"/>
      <c r="J155" s="991"/>
      <c r="K155" s="991"/>
      <c r="L155" s="991"/>
      <c r="M155" s="991"/>
    </row>
    <row r="156" spans="1:13">
      <c r="A156" s="991"/>
      <c r="B156" s="991"/>
      <c r="C156" s="991"/>
      <c r="D156" s="991"/>
      <c r="E156" s="992"/>
      <c r="F156" s="992"/>
      <c r="G156" s="992"/>
      <c r="H156" s="992"/>
      <c r="I156" s="992"/>
      <c r="J156" s="991"/>
      <c r="K156" s="991"/>
      <c r="L156" s="991"/>
      <c r="M156" s="991"/>
    </row>
    <row r="157" spans="1:13">
      <c r="A157" s="991"/>
      <c r="B157" s="991"/>
      <c r="C157" s="991"/>
      <c r="D157" s="991"/>
      <c r="E157" s="992"/>
      <c r="F157" s="992"/>
      <c r="G157" s="992"/>
      <c r="H157" s="992"/>
      <c r="I157" s="992"/>
      <c r="J157" s="991"/>
      <c r="K157" s="991"/>
      <c r="L157" s="991"/>
      <c r="M157" s="991"/>
    </row>
    <row r="158" spans="1:13">
      <c r="A158" s="991"/>
      <c r="B158" s="991"/>
      <c r="C158" s="991"/>
      <c r="D158" s="991"/>
      <c r="E158" s="992"/>
      <c r="F158" s="992"/>
      <c r="G158" s="992"/>
      <c r="H158" s="992"/>
      <c r="I158" s="992"/>
      <c r="J158" s="991"/>
      <c r="K158" s="991"/>
      <c r="L158" s="991"/>
      <c r="M158" s="991"/>
    </row>
    <row r="159" spans="1:13">
      <c r="A159" s="991"/>
      <c r="B159" s="991"/>
      <c r="C159" s="991"/>
      <c r="D159" s="991"/>
      <c r="E159" s="992"/>
      <c r="F159" s="992"/>
      <c r="G159" s="992"/>
      <c r="H159" s="992"/>
      <c r="I159" s="992"/>
      <c r="J159" s="991"/>
      <c r="K159" s="991"/>
      <c r="L159" s="991"/>
      <c r="M159" s="991"/>
    </row>
    <row r="160" spans="1:13">
      <c r="A160" s="991"/>
      <c r="B160" s="991"/>
      <c r="C160" s="991"/>
      <c r="D160" s="991"/>
      <c r="E160" s="992"/>
      <c r="F160" s="992"/>
      <c r="G160" s="992"/>
      <c r="H160" s="992"/>
      <c r="I160" s="992"/>
      <c r="J160" s="991"/>
      <c r="K160" s="991"/>
      <c r="L160" s="991"/>
      <c r="M160" s="991"/>
    </row>
    <row r="161" spans="1:13">
      <c r="A161" s="991"/>
      <c r="B161" s="991"/>
      <c r="C161" s="991"/>
      <c r="D161" s="991"/>
      <c r="E161" s="992"/>
      <c r="F161" s="992"/>
      <c r="G161" s="992"/>
      <c r="H161" s="992"/>
      <c r="I161" s="992"/>
      <c r="J161" s="991"/>
      <c r="K161" s="991"/>
      <c r="L161" s="991"/>
      <c r="M161" s="991"/>
    </row>
    <row r="162" spans="1:13">
      <c r="A162" s="991"/>
      <c r="B162" s="991"/>
      <c r="C162" s="991"/>
      <c r="D162" s="991"/>
      <c r="E162" s="992"/>
      <c r="F162" s="992"/>
      <c r="G162" s="992"/>
      <c r="H162" s="992"/>
      <c r="I162" s="992"/>
      <c r="J162" s="991"/>
      <c r="K162" s="991"/>
      <c r="L162" s="991"/>
      <c r="M162" s="991"/>
    </row>
    <row r="163" spans="1:13">
      <c r="A163" s="991"/>
      <c r="B163" s="991"/>
      <c r="C163" s="991"/>
      <c r="D163" s="991"/>
      <c r="E163" s="992"/>
      <c r="F163" s="992"/>
      <c r="G163" s="992"/>
      <c r="H163" s="992"/>
      <c r="I163" s="992"/>
      <c r="J163" s="991"/>
      <c r="K163" s="991"/>
      <c r="L163" s="991"/>
      <c r="M163" s="991"/>
    </row>
    <row r="164" spans="1:13">
      <c r="A164" s="991"/>
      <c r="B164" s="991"/>
      <c r="C164" s="991"/>
      <c r="D164" s="991"/>
      <c r="E164" s="992"/>
      <c r="F164" s="992"/>
      <c r="G164" s="992"/>
      <c r="H164" s="992"/>
      <c r="I164" s="992"/>
      <c r="J164" s="991"/>
      <c r="K164" s="991"/>
      <c r="L164" s="991"/>
      <c r="M164" s="991"/>
    </row>
    <row r="165" spans="1:13">
      <c r="A165" s="991"/>
      <c r="B165" s="991"/>
      <c r="C165" s="991"/>
      <c r="D165" s="991"/>
      <c r="E165" s="992"/>
      <c r="F165" s="992"/>
      <c r="G165" s="992"/>
      <c r="H165" s="992"/>
      <c r="I165" s="992"/>
      <c r="J165" s="991"/>
      <c r="K165" s="991"/>
      <c r="L165" s="991"/>
      <c r="M165" s="991"/>
    </row>
    <row r="166" spans="1:13">
      <c r="A166" s="991"/>
      <c r="B166" s="991"/>
      <c r="C166" s="991"/>
      <c r="D166" s="991"/>
      <c r="E166" s="992"/>
      <c r="F166" s="992"/>
      <c r="G166" s="992"/>
      <c r="H166" s="992"/>
      <c r="I166" s="992"/>
      <c r="J166" s="991"/>
      <c r="K166" s="991"/>
      <c r="L166" s="991"/>
      <c r="M166" s="991"/>
    </row>
    <row r="167" spans="1:13">
      <c r="A167" s="991"/>
      <c r="B167" s="991"/>
      <c r="C167" s="991"/>
      <c r="D167" s="991"/>
      <c r="E167" s="992"/>
      <c r="F167" s="992"/>
      <c r="G167" s="992"/>
      <c r="H167" s="992"/>
      <c r="I167" s="992"/>
      <c r="J167" s="991"/>
      <c r="K167" s="991"/>
      <c r="L167" s="991"/>
      <c r="M167" s="991"/>
    </row>
    <row r="168" spans="1:13">
      <c r="A168" s="991"/>
      <c r="B168" s="991"/>
      <c r="C168" s="991"/>
      <c r="D168" s="991"/>
      <c r="E168" s="992"/>
      <c r="F168" s="992"/>
      <c r="G168" s="992"/>
      <c r="H168" s="992"/>
      <c r="I168" s="992"/>
      <c r="J168" s="991"/>
      <c r="K168" s="991"/>
      <c r="L168" s="991"/>
      <c r="M168" s="991"/>
    </row>
    <row r="169" spans="1:13">
      <c r="A169" s="991"/>
      <c r="B169" s="991"/>
      <c r="C169" s="991"/>
      <c r="D169" s="991"/>
      <c r="E169" s="992"/>
      <c r="F169" s="992"/>
      <c r="G169" s="992"/>
      <c r="H169" s="992"/>
      <c r="I169" s="992"/>
      <c r="J169" s="991"/>
      <c r="K169" s="991"/>
      <c r="L169" s="991"/>
      <c r="M169" s="991"/>
    </row>
    <row r="170" spans="1:13">
      <c r="A170" s="991"/>
      <c r="B170" s="991"/>
      <c r="C170" s="991"/>
      <c r="D170" s="991"/>
      <c r="E170" s="992"/>
      <c r="F170" s="992"/>
      <c r="G170" s="992"/>
      <c r="H170" s="992"/>
      <c r="I170" s="992"/>
      <c r="J170" s="991"/>
      <c r="K170" s="991"/>
      <c r="L170" s="991"/>
      <c r="M170" s="991"/>
    </row>
    <row r="171" spans="1:13">
      <c r="A171" s="991"/>
      <c r="B171" s="991"/>
      <c r="C171" s="991"/>
      <c r="D171" s="991"/>
      <c r="E171" s="992"/>
      <c r="F171" s="992"/>
      <c r="G171" s="992"/>
      <c r="H171" s="992"/>
      <c r="I171" s="992"/>
      <c r="J171" s="991"/>
      <c r="K171" s="991"/>
      <c r="L171" s="991"/>
      <c r="M171" s="991"/>
    </row>
    <row r="172" spans="1:13">
      <c r="A172" s="991"/>
      <c r="B172" s="991"/>
      <c r="C172" s="991"/>
      <c r="D172" s="991"/>
      <c r="E172" s="992"/>
      <c r="F172" s="992"/>
      <c r="G172" s="992"/>
      <c r="H172" s="992"/>
      <c r="I172" s="992"/>
      <c r="J172" s="991"/>
      <c r="K172" s="991"/>
      <c r="L172" s="991"/>
      <c r="M172" s="991"/>
    </row>
    <row r="173" spans="1:13">
      <c r="A173" s="991"/>
      <c r="B173" s="991"/>
      <c r="C173" s="991"/>
      <c r="D173" s="991"/>
      <c r="E173" s="992"/>
      <c r="F173" s="992"/>
      <c r="G173" s="992"/>
      <c r="H173" s="992"/>
      <c r="I173" s="992"/>
      <c r="J173" s="991"/>
      <c r="K173" s="991"/>
      <c r="L173" s="991"/>
      <c r="M173" s="991"/>
    </row>
    <row r="174" spans="1:13">
      <c r="A174" s="991"/>
      <c r="B174" s="991"/>
      <c r="C174" s="991"/>
      <c r="D174" s="991"/>
      <c r="E174" s="992"/>
      <c r="F174" s="992"/>
      <c r="G174" s="992"/>
      <c r="H174" s="992"/>
      <c r="I174" s="992"/>
      <c r="J174" s="991"/>
      <c r="K174" s="991"/>
      <c r="L174" s="991"/>
      <c r="M174" s="991"/>
    </row>
    <row r="175" spans="1:13">
      <c r="A175" s="991"/>
      <c r="B175" s="991"/>
      <c r="C175" s="991"/>
      <c r="D175" s="991"/>
      <c r="E175" s="992"/>
      <c r="F175" s="992"/>
      <c r="G175" s="992"/>
      <c r="H175" s="992"/>
      <c r="I175" s="992"/>
      <c r="J175" s="991"/>
      <c r="K175" s="991"/>
      <c r="L175" s="991"/>
      <c r="M175" s="991"/>
    </row>
    <row r="176" spans="1:13">
      <c r="A176" s="991"/>
      <c r="B176" s="991"/>
      <c r="C176" s="991"/>
      <c r="D176" s="991"/>
      <c r="E176" s="992"/>
      <c r="F176" s="992"/>
      <c r="G176" s="992"/>
      <c r="H176" s="992"/>
      <c r="I176" s="992"/>
      <c r="J176" s="991"/>
      <c r="K176" s="991"/>
      <c r="L176" s="991"/>
      <c r="M176" s="991"/>
    </row>
    <row r="177" spans="1:13">
      <c r="A177" s="991"/>
      <c r="B177" s="991"/>
      <c r="C177" s="991"/>
      <c r="D177" s="991"/>
      <c r="E177" s="992"/>
      <c r="F177" s="992"/>
      <c r="G177" s="992"/>
      <c r="H177" s="992"/>
      <c r="I177" s="992"/>
      <c r="J177" s="991"/>
      <c r="K177" s="991"/>
      <c r="L177" s="991"/>
      <c r="M177" s="991"/>
    </row>
    <row r="178" spans="1:13">
      <c r="A178" s="991"/>
      <c r="B178" s="991"/>
      <c r="C178" s="991"/>
      <c r="D178" s="991"/>
      <c r="E178" s="992"/>
      <c r="F178" s="992"/>
      <c r="G178" s="992"/>
      <c r="H178" s="992"/>
      <c r="I178" s="992"/>
      <c r="J178" s="991"/>
      <c r="K178" s="991"/>
      <c r="L178" s="991"/>
      <c r="M178" s="991"/>
    </row>
    <row r="179" spans="1:13">
      <c r="A179" s="991"/>
      <c r="B179" s="991"/>
      <c r="C179" s="991"/>
      <c r="D179" s="991"/>
      <c r="E179" s="992"/>
      <c r="F179" s="992"/>
      <c r="G179" s="992"/>
      <c r="H179" s="992"/>
      <c r="I179" s="992"/>
      <c r="J179" s="991"/>
      <c r="K179" s="991"/>
      <c r="L179" s="991"/>
      <c r="M179" s="991"/>
    </row>
    <row r="180" spans="1:13">
      <c r="A180" s="991"/>
      <c r="B180" s="991"/>
      <c r="C180" s="991"/>
      <c r="D180" s="991"/>
      <c r="E180" s="992"/>
      <c r="F180" s="992"/>
      <c r="G180" s="992"/>
      <c r="H180" s="992"/>
      <c r="I180" s="992"/>
      <c r="J180" s="991"/>
      <c r="K180" s="991"/>
      <c r="L180" s="991"/>
      <c r="M180" s="991"/>
    </row>
    <row r="181" spans="1:13">
      <c r="A181" s="991"/>
      <c r="B181" s="991"/>
      <c r="C181" s="991"/>
      <c r="D181" s="991"/>
      <c r="E181" s="992"/>
      <c r="F181" s="992"/>
      <c r="G181" s="992"/>
      <c r="H181" s="992"/>
      <c r="I181" s="992"/>
      <c r="J181" s="991"/>
      <c r="K181" s="991"/>
      <c r="L181" s="991"/>
      <c r="M181" s="991"/>
    </row>
    <row r="182" spans="1:13">
      <c r="A182" s="991"/>
      <c r="B182" s="991"/>
      <c r="C182" s="991"/>
      <c r="D182" s="991"/>
      <c r="E182" s="992"/>
      <c r="F182" s="992"/>
      <c r="G182" s="992"/>
      <c r="H182" s="992"/>
      <c r="I182" s="992"/>
      <c r="J182" s="991"/>
      <c r="K182" s="991"/>
      <c r="L182" s="991"/>
      <c r="M182" s="991"/>
    </row>
    <row r="183" spans="1:13">
      <c r="A183" s="991"/>
      <c r="B183" s="991"/>
      <c r="C183" s="991"/>
      <c r="D183" s="991"/>
      <c r="E183" s="992"/>
      <c r="F183" s="992"/>
      <c r="G183" s="992"/>
      <c r="H183" s="992"/>
      <c r="I183" s="992"/>
      <c r="J183" s="991"/>
      <c r="K183" s="991"/>
      <c r="L183" s="991"/>
      <c r="M183" s="991"/>
    </row>
    <row r="184" spans="1:13">
      <c r="A184" s="991"/>
      <c r="B184" s="991"/>
      <c r="C184" s="991"/>
      <c r="D184" s="991"/>
      <c r="E184" s="992"/>
      <c r="F184" s="992"/>
      <c r="G184" s="992"/>
      <c r="H184" s="992"/>
      <c r="I184" s="992"/>
      <c r="J184" s="991"/>
      <c r="K184" s="991"/>
      <c r="L184" s="991"/>
      <c r="M184" s="991"/>
    </row>
    <row r="185" spans="1:13">
      <c r="A185" s="991"/>
      <c r="B185" s="991"/>
      <c r="C185" s="991"/>
      <c r="D185" s="991"/>
      <c r="E185" s="992"/>
      <c r="F185" s="992"/>
      <c r="G185" s="992"/>
      <c r="H185" s="992"/>
      <c r="I185" s="992"/>
      <c r="J185" s="991"/>
      <c r="K185" s="991"/>
      <c r="L185" s="991"/>
      <c r="M185" s="991"/>
    </row>
    <row r="186" spans="1:13">
      <c r="A186" s="991"/>
      <c r="B186" s="991"/>
      <c r="C186" s="991"/>
      <c r="D186" s="991"/>
      <c r="E186" s="992"/>
      <c r="F186" s="992"/>
      <c r="G186" s="992"/>
      <c r="H186" s="992"/>
      <c r="I186" s="992"/>
      <c r="J186" s="991"/>
      <c r="K186" s="991"/>
      <c r="L186" s="991"/>
      <c r="M186" s="991"/>
    </row>
    <row r="187" spans="1:13">
      <c r="A187" s="991"/>
      <c r="B187" s="991"/>
      <c r="C187" s="991"/>
      <c r="D187" s="991"/>
      <c r="E187" s="992"/>
      <c r="F187" s="992"/>
      <c r="G187" s="992"/>
      <c r="H187" s="992"/>
      <c r="I187" s="992"/>
      <c r="J187" s="991"/>
      <c r="K187" s="991"/>
      <c r="L187" s="991"/>
      <c r="M187" s="991"/>
    </row>
    <row r="188" spans="1:13">
      <c r="A188" s="991"/>
      <c r="B188" s="991"/>
      <c r="C188" s="991"/>
      <c r="D188" s="991"/>
      <c r="E188" s="992"/>
      <c r="F188" s="992"/>
      <c r="G188" s="992"/>
      <c r="H188" s="992"/>
      <c r="I188" s="992"/>
      <c r="J188" s="991"/>
      <c r="K188" s="991"/>
      <c r="L188" s="991"/>
      <c r="M188" s="991"/>
    </row>
    <row r="189" spans="1:13">
      <c r="A189" s="991"/>
      <c r="B189" s="991"/>
      <c r="C189" s="991"/>
      <c r="D189" s="991"/>
      <c r="E189" s="992"/>
      <c r="F189" s="992"/>
      <c r="G189" s="992"/>
      <c r="H189" s="992"/>
      <c r="I189" s="992"/>
      <c r="J189" s="991"/>
      <c r="K189" s="991"/>
      <c r="L189" s="991"/>
      <c r="M189" s="991"/>
    </row>
    <row r="190" spans="1:13">
      <c r="A190" s="991"/>
      <c r="B190" s="991"/>
      <c r="C190" s="991"/>
      <c r="D190" s="991"/>
      <c r="E190" s="992"/>
      <c r="F190" s="992"/>
      <c r="G190" s="992"/>
      <c r="H190" s="992"/>
      <c r="I190" s="992"/>
      <c r="J190" s="991"/>
      <c r="K190" s="991"/>
      <c r="L190" s="991"/>
      <c r="M190" s="991"/>
    </row>
    <row r="191" spans="1:13">
      <c r="A191" s="991"/>
      <c r="B191" s="991"/>
      <c r="C191" s="991"/>
      <c r="D191" s="991"/>
      <c r="E191" s="992"/>
      <c r="F191" s="992"/>
      <c r="G191" s="992"/>
      <c r="H191" s="992"/>
      <c r="I191" s="992"/>
      <c r="J191" s="991"/>
      <c r="K191" s="991"/>
      <c r="L191" s="991"/>
      <c r="M191" s="991"/>
    </row>
    <row r="192" spans="1:13">
      <c r="A192" s="991"/>
      <c r="B192" s="991"/>
      <c r="C192" s="991"/>
      <c r="D192" s="991"/>
      <c r="E192" s="992"/>
      <c r="F192" s="992"/>
      <c r="G192" s="992"/>
      <c r="H192" s="992"/>
      <c r="I192" s="992"/>
      <c r="J192" s="991"/>
      <c r="K192" s="991"/>
      <c r="L192" s="991"/>
      <c r="M192" s="991"/>
    </row>
    <row r="193" spans="1:13">
      <c r="A193" s="991"/>
      <c r="B193" s="991"/>
      <c r="C193" s="991"/>
      <c r="D193" s="991"/>
      <c r="E193" s="992"/>
      <c r="F193" s="992"/>
      <c r="G193" s="992"/>
      <c r="H193" s="992"/>
      <c r="I193" s="992"/>
      <c r="J193" s="991"/>
      <c r="K193" s="991"/>
      <c r="L193" s="991"/>
      <c r="M193" s="991"/>
    </row>
    <row r="194" spans="1:13">
      <c r="A194" s="991"/>
      <c r="B194" s="991"/>
      <c r="C194" s="991"/>
      <c r="D194" s="991"/>
      <c r="E194" s="992"/>
      <c r="F194" s="992"/>
      <c r="G194" s="992"/>
      <c r="H194" s="992"/>
      <c r="I194" s="992"/>
      <c r="J194" s="991"/>
      <c r="K194" s="991"/>
      <c r="L194" s="991"/>
      <c r="M194" s="991"/>
    </row>
    <row r="195" spans="1:13">
      <c r="A195" s="991"/>
      <c r="B195" s="991"/>
      <c r="C195" s="991"/>
      <c r="D195" s="991"/>
      <c r="E195" s="992"/>
      <c r="F195" s="992"/>
      <c r="G195" s="992"/>
      <c r="H195" s="992"/>
      <c r="I195" s="992"/>
      <c r="J195" s="991"/>
      <c r="K195" s="991"/>
      <c r="L195" s="991"/>
      <c r="M195" s="991"/>
    </row>
    <row r="196" spans="1:13">
      <c r="A196" s="991"/>
      <c r="B196" s="991"/>
      <c r="C196" s="991"/>
      <c r="D196" s="991"/>
      <c r="E196" s="992"/>
      <c r="F196" s="992"/>
      <c r="G196" s="992"/>
      <c r="H196" s="992"/>
      <c r="I196" s="992"/>
      <c r="J196" s="991"/>
      <c r="K196" s="991"/>
      <c r="L196" s="991"/>
      <c r="M196" s="991"/>
    </row>
    <row r="197" spans="1:13">
      <c r="A197" s="991"/>
      <c r="B197" s="991"/>
      <c r="C197" s="991"/>
      <c r="D197" s="991"/>
      <c r="E197" s="992"/>
      <c r="F197" s="992"/>
      <c r="G197" s="992"/>
      <c r="H197" s="992"/>
      <c r="I197" s="992"/>
      <c r="J197" s="991"/>
      <c r="K197" s="991"/>
      <c r="L197" s="991"/>
      <c r="M197" s="991"/>
    </row>
    <row r="198" spans="1:13">
      <c r="A198" s="991"/>
      <c r="B198" s="991"/>
      <c r="C198" s="991"/>
      <c r="D198" s="991"/>
      <c r="E198" s="992"/>
      <c r="F198" s="992"/>
      <c r="G198" s="992"/>
      <c r="H198" s="992"/>
      <c r="I198" s="992"/>
      <c r="J198" s="991"/>
      <c r="K198" s="991"/>
      <c r="L198" s="991"/>
      <c r="M198" s="991"/>
    </row>
    <row r="199" spans="1:13">
      <c r="A199" s="991"/>
      <c r="B199" s="991"/>
      <c r="C199" s="991"/>
      <c r="D199" s="991"/>
      <c r="E199" s="992"/>
      <c r="F199" s="992"/>
      <c r="G199" s="992"/>
      <c r="H199" s="992"/>
      <c r="I199" s="992"/>
      <c r="J199" s="991"/>
      <c r="K199" s="991"/>
      <c r="L199" s="991"/>
      <c r="M199" s="991"/>
    </row>
    <row r="200" spans="1:13">
      <c r="A200" s="991"/>
      <c r="B200" s="991"/>
      <c r="C200" s="991"/>
      <c r="D200" s="991"/>
      <c r="E200" s="992"/>
      <c r="F200" s="992"/>
      <c r="G200" s="992"/>
      <c r="H200" s="992"/>
      <c r="I200" s="992"/>
      <c r="J200" s="991"/>
      <c r="K200" s="991"/>
      <c r="L200" s="991"/>
      <c r="M200" s="991"/>
    </row>
    <row r="201" spans="1:13">
      <c r="A201" s="991"/>
      <c r="B201" s="991"/>
      <c r="C201" s="991"/>
      <c r="D201" s="991"/>
      <c r="E201" s="992"/>
      <c r="F201" s="992"/>
      <c r="G201" s="992"/>
      <c r="H201" s="992"/>
      <c r="I201" s="992"/>
      <c r="J201" s="991"/>
      <c r="K201" s="991"/>
      <c r="L201" s="991"/>
      <c r="M201" s="991"/>
    </row>
    <row r="202" spans="1:13">
      <c r="A202" s="991"/>
      <c r="B202" s="991"/>
      <c r="C202" s="991"/>
      <c r="D202" s="991"/>
      <c r="E202" s="992"/>
      <c r="F202" s="992"/>
      <c r="G202" s="992"/>
      <c r="H202" s="992"/>
      <c r="I202" s="992"/>
      <c r="J202" s="991"/>
      <c r="K202" s="991"/>
      <c r="L202" s="991"/>
      <c r="M202" s="991"/>
    </row>
    <row r="203" spans="1:13">
      <c r="A203" s="991"/>
      <c r="B203" s="991"/>
      <c r="C203" s="991"/>
      <c r="D203" s="991"/>
      <c r="E203" s="992"/>
      <c r="F203" s="992"/>
      <c r="G203" s="992"/>
      <c r="H203" s="992"/>
      <c r="I203" s="992"/>
      <c r="J203" s="991"/>
      <c r="K203" s="991"/>
      <c r="L203" s="991"/>
      <c r="M203" s="991"/>
    </row>
    <row r="204" spans="1:13">
      <c r="A204" s="991"/>
      <c r="B204" s="991"/>
      <c r="C204" s="991"/>
      <c r="D204" s="991"/>
      <c r="E204" s="992"/>
      <c r="F204" s="992"/>
      <c r="G204" s="992"/>
      <c r="H204" s="992"/>
      <c r="I204" s="992"/>
      <c r="J204" s="991"/>
      <c r="K204" s="991"/>
      <c r="L204" s="991"/>
      <c r="M204" s="991"/>
    </row>
    <row r="205" spans="1:13">
      <c r="A205" s="991"/>
      <c r="B205" s="991"/>
      <c r="C205" s="991"/>
      <c r="D205" s="991"/>
      <c r="E205" s="992"/>
      <c r="F205" s="992"/>
      <c r="G205" s="992"/>
      <c r="H205" s="992"/>
      <c r="I205" s="992"/>
      <c r="J205" s="991"/>
      <c r="K205" s="991"/>
      <c r="L205" s="991"/>
      <c r="M205" s="991"/>
    </row>
    <row r="206" spans="1:13">
      <c r="A206" s="991"/>
      <c r="B206" s="991"/>
      <c r="C206" s="991"/>
      <c r="D206" s="991"/>
      <c r="E206" s="992"/>
      <c r="F206" s="992"/>
      <c r="G206" s="992"/>
      <c r="H206" s="992"/>
      <c r="I206" s="992"/>
      <c r="J206" s="991"/>
      <c r="K206" s="991"/>
      <c r="L206" s="991"/>
      <c r="M206" s="991"/>
    </row>
    <row r="207" spans="1:13">
      <c r="A207" s="991"/>
      <c r="B207" s="991"/>
      <c r="C207" s="991"/>
      <c r="D207" s="991"/>
      <c r="E207" s="992"/>
      <c r="F207" s="992"/>
      <c r="G207" s="992"/>
      <c r="H207" s="992"/>
      <c r="I207" s="992"/>
      <c r="J207" s="991"/>
      <c r="K207" s="991"/>
      <c r="L207" s="991"/>
      <c r="M207" s="991"/>
    </row>
    <row r="208" spans="1:13">
      <c r="A208" s="991"/>
      <c r="B208" s="991"/>
      <c r="C208" s="991"/>
      <c r="D208" s="991"/>
      <c r="E208" s="992"/>
      <c r="F208" s="992"/>
      <c r="G208" s="992"/>
      <c r="H208" s="992"/>
      <c r="I208" s="992"/>
      <c r="J208" s="991"/>
      <c r="K208" s="991"/>
      <c r="L208" s="991"/>
      <c r="M208" s="991"/>
    </row>
    <row r="209" spans="1:13">
      <c r="A209" s="991"/>
      <c r="B209" s="991"/>
      <c r="C209" s="991"/>
      <c r="D209" s="991"/>
      <c r="E209" s="992"/>
      <c r="F209" s="992"/>
      <c r="G209" s="992"/>
      <c r="H209" s="992"/>
      <c r="I209" s="992"/>
      <c r="J209" s="991"/>
      <c r="K209" s="991"/>
      <c r="L209" s="991"/>
      <c r="M209" s="991"/>
    </row>
    <row r="210" spans="1:13">
      <c r="A210" s="991"/>
      <c r="B210" s="991"/>
      <c r="C210" s="991"/>
      <c r="D210" s="991"/>
      <c r="E210" s="992"/>
      <c r="F210" s="992"/>
      <c r="G210" s="992"/>
      <c r="H210" s="992"/>
      <c r="I210" s="992"/>
      <c r="J210" s="991"/>
      <c r="K210" s="991"/>
      <c r="L210" s="991"/>
      <c r="M210" s="991"/>
    </row>
    <row r="211" spans="1:13">
      <c r="A211" s="991"/>
      <c r="B211" s="991"/>
      <c r="C211" s="991"/>
      <c r="D211" s="991"/>
      <c r="E211" s="992"/>
      <c r="F211" s="992"/>
      <c r="G211" s="992"/>
      <c r="H211" s="992"/>
      <c r="I211" s="992"/>
      <c r="J211" s="991"/>
      <c r="K211" s="991"/>
      <c r="L211" s="991"/>
      <c r="M211" s="991"/>
    </row>
    <row r="212" spans="1:13">
      <c r="A212" s="991"/>
      <c r="B212" s="991"/>
      <c r="C212" s="991"/>
      <c r="D212" s="991"/>
      <c r="E212" s="992"/>
      <c r="F212" s="992"/>
      <c r="G212" s="992"/>
      <c r="H212" s="992"/>
      <c r="I212" s="992"/>
      <c r="J212" s="991"/>
      <c r="K212" s="991"/>
      <c r="L212" s="991"/>
      <c r="M212" s="991"/>
    </row>
    <row r="213" spans="1:13">
      <c r="A213" s="991"/>
      <c r="B213" s="991"/>
      <c r="C213" s="991"/>
      <c r="D213" s="991"/>
      <c r="E213" s="992"/>
      <c r="F213" s="992"/>
      <c r="G213" s="992"/>
      <c r="H213" s="992"/>
      <c r="I213" s="992"/>
      <c r="J213" s="991"/>
      <c r="K213" s="991"/>
      <c r="L213" s="991"/>
      <c r="M213" s="991"/>
    </row>
    <row r="214" spans="1:13">
      <c r="A214" s="991"/>
      <c r="B214" s="991"/>
      <c r="C214" s="991"/>
      <c r="D214" s="991"/>
      <c r="E214" s="992"/>
      <c r="F214" s="992"/>
      <c r="G214" s="992"/>
      <c r="H214" s="992"/>
      <c r="I214" s="992"/>
      <c r="J214" s="991"/>
      <c r="K214" s="991"/>
      <c r="L214" s="991"/>
      <c r="M214" s="991"/>
    </row>
    <row r="215" spans="1:13">
      <c r="A215" s="991"/>
      <c r="B215" s="991"/>
      <c r="C215" s="991"/>
      <c r="D215" s="991"/>
      <c r="E215" s="992"/>
      <c r="F215" s="992"/>
      <c r="G215" s="992"/>
      <c r="H215" s="992"/>
      <c r="I215" s="992"/>
      <c r="J215" s="991"/>
      <c r="K215" s="991"/>
      <c r="L215" s="991"/>
      <c r="M215" s="991"/>
    </row>
    <row r="216" spans="1:13">
      <c r="A216" s="991"/>
      <c r="B216" s="991"/>
      <c r="C216" s="991"/>
      <c r="D216" s="991"/>
      <c r="E216" s="992"/>
      <c r="F216" s="992"/>
      <c r="G216" s="992"/>
      <c r="H216" s="992"/>
      <c r="I216" s="992"/>
      <c r="J216" s="991"/>
      <c r="K216" s="991"/>
      <c r="L216" s="991"/>
      <c r="M216" s="991"/>
    </row>
    <row r="217" spans="1:13">
      <c r="A217" s="991"/>
      <c r="B217" s="991"/>
      <c r="C217" s="991"/>
      <c r="D217" s="991"/>
      <c r="E217" s="992"/>
      <c r="F217" s="992"/>
      <c r="G217" s="992"/>
      <c r="H217" s="992"/>
      <c r="I217" s="992"/>
      <c r="J217" s="991"/>
      <c r="K217" s="991"/>
      <c r="L217" s="991"/>
      <c r="M217" s="991"/>
    </row>
    <row r="218" spans="1:13">
      <c r="A218" s="991"/>
      <c r="B218" s="991"/>
      <c r="C218" s="991"/>
      <c r="D218" s="991"/>
      <c r="E218" s="992"/>
      <c r="F218" s="992"/>
      <c r="G218" s="992"/>
      <c r="H218" s="992"/>
      <c r="I218" s="992"/>
      <c r="J218" s="991"/>
      <c r="K218" s="991"/>
      <c r="L218" s="991"/>
      <c r="M218" s="991"/>
    </row>
    <row r="219" spans="1:13">
      <c r="A219" s="991"/>
      <c r="B219" s="991"/>
      <c r="C219" s="991"/>
      <c r="D219" s="991"/>
      <c r="E219" s="992"/>
      <c r="F219" s="992"/>
      <c r="G219" s="992"/>
      <c r="H219" s="992"/>
      <c r="I219" s="992"/>
      <c r="J219" s="991"/>
      <c r="K219" s="991"/>
      <c r="L219" s="991"/>
      <c r="M219" s="991"/>
    </row>
    <row r="220" spans="1:13">
      <c r="A220" s="991"/>
      <c r="B220" s="991"/>
      <c r="C220" s="991"/>
      <c r="D220" s="991"/>
      <c r="E220" s="992"/>
      <c r="F220" s="992"/>
      <c r="G220" s="992"/>
      <c r="H220" s="992"/>
      <c r="I220" s="992"/>
      <c r="J220" s="991"/>
      <c r="K220" s="991"/>
      <c r="L220" s="991"/>
      <c r="M220" s="991"/>
    </row>
    <row r="221" spans="1:13">
      <c r="A221" s="991"/>
      <c r="B221" s="991"/>
      <c r="C221" s="991"/>
      <c r="D221" s="991"/>
      <c r="E221" s="992"/>
      <c r="F221" s="992"/>
      <c r="G221" s="992"/>
      <c r="H221" s="992"/>
      <c r="I221" s="992"/>
      <c r="J221" s="991"/>
      <c r="K221" s="991"/>
      <c r="L221" s="991"/>
      <c r="M221" s="991"/>
    </row>
    <row r="222" spans="1:13">
      <c r="A222" s="991"/>
      <c r="B222" s="991"/>
      <c r="C222" s="991"/>
      <c r="D222" s="991"/>
      <c r="E222" s="992"/>
      <c r="F222" s="992"/>
      <c r="G222" s="992"/>
      <c r="H222" s="992"/>
      <c r="I222" s="992"/>
      <c r="J222" s="991"/>
      <c r="K222" s="991"/>
      <c r="L222" s="991"/>
      <c r="M222" s="991"/>
    </row>
    <row r="223" spans="1:13">
      <c r="A223" s="991"/>
      <c r="B223" s="991"/>
      <c r="C223" s="991"/>
      <c r="D223" s="991"/>
      <c r="E223" s="992"/>
      <c r="F223" s="992"/>
      <c r="G223" s="992"/>
      <c r="H223" s="992"/>
      <c r="I223" s="992"/>
      <c r="J223" s="991"/>
      <c r="K223" s="991"/>
      <c r="L223" s="991"/>
      <c r="M223" s="991"/>
    </row>
    <row r="224" spans="1:13">
      <c r="A224" s="991"/>
      <c r="B224" s="991"/>
      <c r="C224" s="991"/>
      <c r="D224" s="991"/>
      <c r="E224" s="992"/>
      <c r="F224" s="992"/>
      <c r="G224" s="992"/>
      <c r="H224" s="992"/>
      <c r="I224" s="992"/>
      <c r="J224" s="991"/>
      <c r="K224" s="991"/>
      <c r="L224" s="991"/>
      <c r="M224" s="991"/>
    </row>
    <row r="225" spans="1:13">
      <c r="A225" s="991"/>
      <c r="B225" s="991"/>
      <c r="C225" s="991"/>
      <c r="D225" s="991"/>
      <c r="E225" s="992"/>
      <c r="F225" s="992"/>
      <c r="G225" s="992"/>
      <c r="H225" s="992"/>
      <c r="I225" s="992"/>
      <c r="J225" s="991"/>
      <c r="K225" s="991"/>
      <c r="L225" s="991"/>
      <c r="M225" s="991"/>
    </row>
    <row r="226" spans="1:13">
      <c r="A226" s="991"/>
      <c r="B226" s="991"/>
      <c r="C226" s="991"/>
      <c r="D226" s="991"/>
      <c r="E226" s="992"/>
      <c r="F226" s="992"/>
      <c r="G226" s="992"/>
      <c r="H226" s="992"/>
      <c r="I226" s="992"/>
      <c r="J226" s="991"/>
      <c r="K226" s="991"/>
      <c r="L226" s="991"/>
      <c r="M226" s="991"/>
    </row>
    <row r="227" spans="1:13">
      <c r="A227" s="991"/>
      <c r="B227" s="991"/>
      <c r="C227" s="991"/>
      <c r="D227" s="991"/>
      <c r="E227" s="992"/>
      <c r="F227" s="992"/>
      <c r="G227" s="992"/>
      <c r="H227" s="992"/>
      <c r="I227" s="992"/>
      <c r="J227" s="991"/>
      <c r="K227" s="991"/>
      <c r="L227" s="991"/>
      <c r="M227" s="991"/>
    </row>
    <row r="228" spans="1:13">
      <c r="A228" s="991"/>
      <c r="B228" s="991"/>
      <c r="C228" s="991"/>
      <c r="D228" s="991"/>
      <c r="E228" s="992"/>
      <c r="F228" s="992"/>
      <c r="G228" s="992"/>
      <c r="H228" s="992"/>
      <c r="I228" s="992"/>
      <c r="J228" s="991"/>
      <c r="K228" s="991"/>
      <c r="L228" s="991"/>
      <c r="M228" s="991"/>
    </row>
    <row r="229" spans="1:13">
      <c r="A229" s="991"/>
      <c r="B229" s="991"/>
      <c r="C229" s="991"/>
      <c r="D229" s="991"/>
      <c r="E229" s="992"/>
      <c r="F229" s="992"/>
      <c r="G229" s="992"/>
      <c r="H229" s="992"/>
      <c r="I229" s="992"/>
      <c r="J229" s="991"/>
      <c r="K229" s="991"/>
      <c r="L229" s="991"/>
      <c r="M229" s="991"/>
    </row>
    <row r="230" spans="1:13">
      <c r="A230" s="991"/>
      <c r="B230" s="991"/>
      <c r="C230" s="991"/>
      <c r="D230" s="991"/>
      <c r="E230" s="992"/>
      <c r="F230" s="992"/>
      <c r="G230" s="992"/>
      <c r="H230" s="992"/>
      <c r="I230" s="992"/>
      <c r="J230" s="991"/>
      <c r="K230" s="991"/>
      <c r="L230" s="991"/>
      <c r="M230" s="991"/>
    </row>
    <row r="231" spans="1:13">
      <c r="A231" s="991"/>
      <c r="B231" s="991"/>
      <c r="C231" s="991"/>
      <c r="D231" s="991"/>
      <c r="E231" s="992"/>
      <c r="F231" s="992"/>
      <c r="G231" s="992"/>
      <c r="H231" s="992"/>
      <c r="I231" s="992"/>
      <c r="J231" s="991"/>
      <c r="K231" s="991"/>
      <c r="L231" s="991"/>
      <c r="M231" s="991"/>
    </row>
    <row r="232" spans="1:13">
      <c r="A232" s="991"/>
      <c r="B232" s="991"/>
      <c r="C232" s="991"/>
      <c r="D232" s="991"/>
      <c r="E232" s="992"/>
      <c r="F232" s="992"/>
      <c r="G232" s="992"/>
      <c r="H232" s="992"/>
      <c r="I232" s="992"/>
      <c r="J232" s="991"/>
      <c r="K232" s="991"/>
      <c r="L232" s="991"/>
      <c r="M232" s="991"/>
    </row>
    <row r="233" spans="1:13">
      <c r="A233" s="991"/>
      <c r="B233" s="991"/>
      <c r="C233" s="991"/>
      <c r="D233" s="991"/>
      <c r="E233" s="992"/>
      <c r="F233" s="992"/>
      <c r="G233" s="992"/>
      <c r="H233" s="992"/>
      <c r="I233" s="992"/>
      <c r="J233" s="991"/>
      <c r="K233" s="991"/>
      <c r="L233" s="991"/>
      <c r="M233" s="991"/>
    </row>
    <row r="234" spans="1:13">
      <c r="A234" s="991"/>
      <c r="B234" s="991"/>
      <c r="C234" s="991"/>
      <c r="D234" s="991"/>
      <c r="E234" s="992"/>
      <c r="F234" s="992"/>
      <c r="G234" s="992"/>
      <c r="H234" s="992"/>
      <c r="I234" s="992"/>
      <c r="J234" s="991"/>
      <c r="K234" s="991"/>
      <c r="L234" s="991"/>
      <c r="M234" s="991"/>
    </row>
    <row r="235" spans="1:13">
      <c r="A235" s="991"/>
      <c r="B235" s="991"/>
      <c r="C235" s="991"/>
      <c r="D235" s="991"/>
      <c r="E235" s="992"/>
      <c r="F235" s="992"/>
      <c r="G235" s="992"/>
      <c r="H235" s="992"/>
      <c r="I235" s="992"/>
      <c r="J235" s="991"/>
      <c r="K235" s="991"/>
      <c r="L235" s="991"/>
      <c r="M235" s="991"/>
    </row>
    <row r="236" spans="1:13">
      <c r="A236" s="991"/>
      <c r="B236" s="991"/>
      <c r="C236" s="991"/>
      <c r="D236" s="991"/>
      <c r="E236" s="992"/>
      <c r="F236" s="992"/>
      <c r="G236" s="992"/>
      <c r="H236" s="992"/>
      <c r="I236" s="992"/>
      <c r="J236" s="991"/>
      <c r="K236" s="991"/>
      <c r="L236" s="991"/>
      <c r="M236" s="991"/>
    </row>
    <row r="237" spans="1:13">
      <c r="A237" s="991"/>
      <c r="B237" s="991"/>
      <c r="C237" s="991"/>
      <c r="D237" s="991"/>
      <c r="E237" s="992"/>
      <c r="F237" s="992"/>
      <c r="G237" s="992"/>
      <c r="H237" s="992"/>
      <c r="I237" s="992"/>
      <c r="J237" s="991"/>
      <c r="K237" s="991"/>
      <c r="L237" s="991"/>
      <c r="M237" s="991"/>
    </row>
    <row r="238" spans="1:13">
      <c r="A238" s="991"/>
      <c r="B238" s="991"/>
      <c r="C238" s="991"/>
      <c r="D238" s="991"/>
      <c r="E238" s="992"/>
      <c r="F238" s="992"/>
      <c r="G238" s="992"/>
      <c r="H238" s="992"/>
      <c r="I238" s="992"/>
      <c r="J238" s="991"/>
      <c r="K238" s="991"/>
      <c r="L238" s="991"/>
      <c r="M238" s="991"/>
    </row>
    <row r="239" spans="1:13">
      <c r="A239" s="991"/>
      <c r="B239" s="991"/>
      <c r="C239" s="991"/>
      <c r="D239" s="991"/>
      <c r="E239" s="992"/>
      <c r="F239" s="992"/>
      <c r="G239" s="992"/>
      <c r="H239" s="992"/>
      <c r="I239" s="992"/>
      <c r="J239" s="991"/>
      <c r="K239" s="991"/>
      <c r="L239" s="991"/>
      <c r="M239" s="991"/>
    </row>
    <row r="240" spans="1:13">
      <c r="A240" s="991"/>
      <c r="B240" s="991"/>
      <c r="C240" s="991"/>
      <c r="D240" s="991"/>
      <c r="E240" s="992"/>
      <c r="F240" s="992"/>
      <c r="G240" s="992"/>
      <c r="H240" s="992"/>
      <c r="I240" s="992"/>
      <c r="J240" s="991"/>
      <c r="K240" s="991"/>
      <c r="L240" s="991"/>
      <c r="M240" s="991"/>
    </row>
    <row r="241" spans="1:13">
      <c r="A241" s="991"/>
      <c r="B241" s="991"/>
      <c r="C241" s="991"/>
      <c r="D241" s="991"/>
      <c r="E241" s="992"/>
      <c r="F241" s="992"/>
      <c r="G241" s="992"/>
      <c r="H241" s="992"/>
      <c r="I241" s="992"/>
      <c r="J241" s="991"/>
      <c r="K241" s="991"/>
      <c r="L241" s="991"/>
      <c r="M241" s="991"/>
    </row>
    <row r="242" spans="1:13">
      <c r="A242" s="991"/>
      <c r="B242" s="991"/>
      <c r="C242" s="991"/>
      <c r="D242" s="991"/>
      <c r="E242" s="992"/>
      <c r="F242" s="992"/>
      <c r="G242" s="992"/>
      <c r="H242" s="992"/>
      <c r="I242" s="992"/>
      <c r="J242" s="991"/>
      <c r="K242" s="991"/>
      <c r="L242" s="991"/>
      <c r="M242" s="991"/>
    </row>
    <row r="243" spans="1:13">
      <c r="A243" s="991"/>
      <c r="B243" s="991"/>
      <c r="C243" s="991"/>
      <c r="D243" s="991"/>
      <c r="E243" s="992"/>
      <c r="F243" s="992"/>
      <c r="G243" s="992"/>
      <c r="H243" s="992"/>
      <c r="I243" s="992"/>
      <c r="J243" s="991"/>
      <c r="K243" s="991"/>
      <c r="L243" s="991"/>
      <c r="M243" s="991"/>
    </row>
    <row r="244" spans="1:13">
      <c r="A244" s="991"/>
      <c r="B244" s="991"/>
      <c r="C244" s="991"/>
      <c r="D244" s="991"/>
      <c r="E244" s="992"/>
      <c r="F244" s="992"/>
      <c r="G244" s="992"/>
      <c r="H244" s="992"/>
      <c r="I244" s="992"/>
      <c r="J244" s="991"/>
      <c r="K244" s="991"/>
      <c r="L244" s="991"/>
      <c r="M244" s="991"/>
    </row>
    <row r="245" spans="1:13">
      <c r="A245" s="991"/>
      <c r="B245" s="991"/>
      <c r="C245" s="991"/>
      <c r="D245" s="991"/>
      <c r="E245" s="992"/>
      <c r="F245" s="992"/>
      <c r="G245" s="992"/>
      <c r="H245" s="992"/>
      <c r="I245" s="992"/>
      <c r="J245" s="991"/>
      <c r="K245" s="991"/>
      <c r="L245" s="991"/>
      <c r="M245" s="991"/>
    </row>
    <row r="246" spans="1:13">
      <c r="A246" s="991"/>
      <c r="B246" s="991"/>
      <c r="C246" s="991"/>
      <c r="D246" s="991"/>
      <c r="E246" s="992"/>
      <c r="F246" s="992"/>
      <c r="G246" s="992"/>
      <c r="H246" s="992"/>
      <c r="I246" s="992"/>
      <c r="J246" s="991"/>
      <c r="K246" s="991"/>
      <c r="L246" s="991"/>
      <c r="M246" s="991"/>
    </row>
    <row r="247" spans="1:13">
      <c r="A247" s="991"/>
      <c r="B247" s="991"/>
      <c r="C247" s="991"/>
      <c r="D247" s="991"/>
      <c r="E247" s="992"/>
      <c r="F247" s="992"/>
      <c r="G247" s="992"/>
      <c r="H247" s="992"/>
      <c r="I247" s="992"/>
      <c r="J247" s="991"/>
      <c r="K247" s="991"/>
      <c r="L247" s="991"/>
      <c r="M247" s="991"/>
    </row>
    <row r="248" spans="1:13">
      <c r="A248" s="991"/>
      <c r="B248" s="991"/>
      <c r="C248" s="991"/>
      <c r="D248" s="991"/>
      <c r="E248" s="992"/>
      <c r="F248" s="992"/>
      <c r="G248" s="992"/>
      <c r="H248" s="992"/>
      <c r="I248" s="992"/>
      <c r="J248" s="991"/>
      <c r="K248" s="991"/>
      <c r="L248" s="991"/>
      <c r="M248" s="991"/>
    </row>
    <row r="249" spans="1:13">
      <c r="A249" s="991"/>
      <c r="B249" s="991"/>
      <c r="C249" s="991"/>
      <c r="D249" s="991"/>
      <c r="E249" s="992"/>
      <c r="F249" s="992"/>
      <c r="G249" s="992"/>
      <c r="H249" s="992"/>
      <c r="I249" s="992"/>
      <c r="J249" s="991"/>
      <c r="K249" s="991"/>
      <c r="L249" s="991"/>
      <c r="M249" s="991"/>
    </row>
    <row r="250" spans="1:13">
      <c r="A250" s="991"/>
      <c r="B250" s="991"/>
      <c r="C250" s="991"/>
      <c r="D250" s="991"/>
      <c r="E250" s="992"/>
      <c r="F250" s="992"/>
      <c r="G250" s="992"/>
      <c r="H250" s="992"/>
      <c r="I250" s="992"/>
      <c r="J250" s="991"/>
      <c r="K250" s="991"/>
      <c r="L250" s="991"/>
      <c r="M250" s="991"/>
    </row>
    <row r="251" spans="1:13">
      <c r="A251" s="991"/>
      <c r="B251" s="991"/>
      <c r="C251" s="991"/>
      <c r="D251" s="991"/>
      <c r="E251" s="992"/>
      <c r="F251" s="992"/>
      <c r="G251" s="992"/>
      <c r="H251" s="992"/>
      <c r="I251" s="992"/>
      <c r="J251" s="991"/>
      <c r="K251" s="991"/>
      <c r="L251" s="991"/>
      <c r="M251" s="991"/>
    </row>
    <row r="252" spans="1:13">
      <c r="A252" s="991"/>
      <c r="B252" s="991"/>
      <c r="C252" s="991"/>
      <c r="D252" s="991"/>
      <c r="E252" s="992"/>
      <c r="F252" s="992"/>
      <c r="G252" s="992"/>
      <c r="H252" s="992"/>
      <c r="I252" s="992"/>
      <c r="J252" s="991"/>
      <c r="K252" s="991"/>
      <c r="L252" s="991"/>
      <c r="M252" s="991"/>
    </row>
    <row r="253" spans="1:13">
      <c r="A253" s="991"/>
      <c r="B253" s="991"/>
      <c r="C253" s="991"/>
      <c r="D253" s="991"/>
      <c r="E253" s="992"/>
      <c r="F253" s="992"/>
      <c r="G253" s="992"/>
      <c r="H253" s="992"/>
      <c r="I253" s="992"/>
      <c r="J253" s="991"/>
      <c r="K253" s="991"/>
      <c r="L253" s="991"/>
      <c r="M253" s="991"/>
    </row>
    <row r="254" spans="1:13">
      <c r="A254" s="991"/>
      <c r="B254" s="991"/>
      <c r="C254" s="991"/>
      <c r="D254" s="991"/>
      <c r="E254" s="992"/>
      <c r="F254" s="992"/>
      <c r="G254" s="992"/>
      <c r="H254" s="992"/>
      <c r="I254" s="992"/>
      <c r="J254" s="991"/>
      <c r="K254" s="991"/>
      <c r="L254" s="991"/>
      <c r="M254" s="991"/>
    </row>
    <row r="255" spans="1:13">
      <c r="A255" s="991"/>
      <c r="B255" s="991"/>
      <c r="C255" s="991"/>
      <c r="D255" s="991"/>
      <c r="E255" s="992"/>
      <c r="F255" s="992"/>
      <c r="G255" s="992"/>
      <c r="H255" s="992"/>
      <c r="I255" s="992"/>
      <c r="J255" s="991"/>
      <c r="K255" s="991"/>
      <c r="L255" s="991"/>
      <c r="M255" s="991"/>
    </row>
    <row r="256" spans="1:13">
      <c r="A256" s="991"/>
      <c r="B256" s="991"/>
      <c r="C256" s="991"/>
      <c r="D256" s="991"/>
      <c r="E256" s="992"/>
      <c r="F256" s="992"/>
      <c r="G256" s="992"/>
      <c r="H256" s="992"/>
      <c r="I256" s="992"/>
      <c r="J256" s="991"/>
      <c r="K256" s="991"/>
      <c r="L256" s="991"/>
      <c r="M256" s="991"/>
    </row>
  </sheetData>
  <sheetProtection password="81B0" sheet="1" objects="1" scenarios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I12:I14"/>
    <mergeCell ref="E17:E18"/>
    <mergeCell ref="F17:F18"/>
    <mergeCell ref="G108:H108"/>
    <mergeCell ref="E110:F110"/>
    <mergeCell ref="E114:F114"/>
  </mergeCells>
  <conditionalFormatting sqref="E65:I65">
    <cfRule type="cellIs" dxfId="112" priority="20" stopIfTrue="1" operator="notEqual">
      <formula>0</formula>
    </cfRule>
  </conditionalFormatting>
  <conditionalFormatting sqref="E105:I105">
    <cfRule type="cellIs" dxfId="111" priority="19" stopIfTrue="1" operator="notEqual">
      <formula>0</formula>
    </cfRule>
  </conditionalFormatting>
  <conditionalFormatting sqref="G107:H107 B107">
    <cfRule type="cellIs" dxfId="110" priority="18" stopIfTrue="1" operator="equal">
      <formula>0</formula>
    </cfRule>
  </conditionalFormatting>
  <conditionalFormatting sqref="I114 E110">
    <cfRule type="cellIs" dxfId="109" priority="17" stopIfTrue="1" operator="equal">
      <formula>0</formula>
    </cfRule>
  </conditionalFormatting>
  <conditionalFormatting sqref="E114:F114">
    <cfRule type="cellIs" dxfId="108" priority="16" stopIfTrue="1" operator="equal">
      <formula>0</formula>
    </cfRule>
  </conditionalFormatting>
  <conditionalFormatting sqref="E15">
    <cfRule type="cellIs" dxfId="107" priority="11" stopIfTrue="1" operator="equal">
      <formula>98</formula>
    </cfRule>
    <cfRule type="cellIs" dxfId="106" priority="12" stopIfTrue="1" operator="equal">
      <formula>96</formula>
    </cfRule>
    <cfRule type="cellIs" dxfId="105" priority="13" stopIfTrue="1" operator="equal">
      <formula>42</formula>
    </cfRule>
    <cfRule type="cellIs" dxfId="96" priority="14" stopIfTrue="1" operator="equal">
      <formula>97</formula>
    </cfRule>
    <cfRule type="cellIs" dxfId="95" priority="15" stopIfTrue="1" operator="equal">
      <formula>33</formula>
    </cfRule>
  </conditionalFormatting>
  <conditionalFormatting sqref="F15">
    <cfRule type="cellIs" dxfId="104" priority="6" stopIfTrue="1" operator="equal">
      <formula>"Чужди средства"</formula>
    </cfRule>
    <cfRule type="cellIs" dxfId="103" priority="7" stopIfTrue="1" operator="equal">
      <formula>"СЕС - ДМП"</formula>
    </cfRule>
    <cfRule type="cellIs" dxfId="102" priority="8" stopIfTrue="1" operator="equal">
      <formula>"СЕС - РА"</formula>
    </cfRule>
    <cfRule type="cellIs" dxfId="94" priority="9" stopIfTrue="1" operator="equal">
      <formula>"СЕС - ДЕС"</formula>
    </cfRule>
    <cfRule type="cellIs" dxfId="93" priority="10" stopIfTrue="1" operator="equal">
      <formula>"СЕС - КСФ"</formula>
    </cfRule>
  </conditionalFormatting>
  <conditionalFormatting sqref="B105">
    <cfRule type="cellIs" dxfId="101" priority="5" stopIfTrue="1" operator="notEqual">
      <formula>0</formula>
    </cfRule>
  </conditionalFormatting>
  <conditionalFormatting sqref="I11">
    <cfRule type="cellIs" dxfId="100" priority="1" stopIfTrue="1" operator="between">
      <formula>1000000000000</formula>
      <formula>9999999999999990</formula>
    </cfRule>
    <cfRule type="cellIs" dxfId="99" priority="2" stopIfTrue="1" operator="between">
      <formula>10000000000</formula>
      <formula>999999999999</formula>
    </cfRule>
    <cfRule type="cellIs" dxfId="98" priority="3" stopIfTrue="1" operator="between">
      <formula>1000000</formula>
      <formula>99999999</formula>
    </cfRule>
    <cfRule type="cellIs" dxfId="97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IG1208"/>
  <sheetViews>
    <sheetView topLeftCell="B569" zoomScale="75" zoomScaleNormal="75" zoomScaleSheetLayoutView="85" workbookViewId="0">
      <selection activeCell="D588" sqref="D570:D588"/>
    </sheetView>
  </sheetViews>
  <sheetFormatPr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7" hidden="1" customWidth="1"/>
    <col min="14" max="14" width="1.5703125" style="8" customWidth="1"/>
    <col min="15" max="16384" width="9.140625" style="2"/>
  </cols>
  <sheetData>
    <row r="1" spans="1:14" ht="18.75" hidden="1" customHeight="1">
      <c r="A1" s="2" t="s">
        <v>164</v>
      </c>
      <c r="B1" s="2" t="s">
        <v>165</v>
      </c>
      <c r="C1" s="2" t="s">
        <v>166</v>
      </c>
      <c r="D1" s="3" t="s">
        <v>167</v>
      </c>
      <c r="E1" s="2" t="s">
        <v>168</v>
      </c>
      <c r="F1" s="2" t="s">
        <v>169</v>
      </c>
      <c r="G1" s="2" t="s">
        <v>169</v>
      </c>
      <c r="H1" s="2" t="s">
        <v>169</v>
      </c>
      <c r="I1" s="2" t="s">
        <v>169</v>
      </c>
      <c r="J1" s="2" t="s">
        <v>169</v>
      </c>
      <c r="K1" s="2" t="s">
        <v>169</v>
      </c>
      <c r="L1" s="2" t="s">
        <v>169</v>
      </c>
      <c r="M1" s="4" t="s">
        <v>170</v>
      </c>
      <c r="N1" s="5"/>
    </row>
    <row r="2" spans="1:14" ht="12.75" customHeight="1">
      <c r="A2" s="2">
        <v>1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73" t="s">
        <v>842</v>
      </c>
      <c r="C3" s="106">
        <v>2026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607" t="s">
        <v>2044</v>
      </c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455</v>
      </c>
      <c r="F5" s="103" t="s">
        <v>455</v>
      </c>
      <c r="G5" s="103" t="s">
        <v>455</v>
      </c>
      <c r="H5" s="103" t="s">
        <v>455</v>
      </c>
      <c r="I5" s="103" t="s">
        <v>455</v>
      </c>
      <c r="J5" s="103" t="s">
        <v>455</v>
      </c>
      <c r="K5" s="103" t="s">
        <v>455</v>
      </c>
      <c r="L5" s="103" t="s">
        <v>455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455</v>
      </c>
      <c r="G6" s="103" t="s">
        <v>455</v>
      </c>
      <c r="H6" s="103" t="s">
        <v>455</v>
      </c>
      <c r="I6" s="103" t="s">
        <v>455</v>
      </c>
      <c r="J6" s="103" t="s">
        <v>455</v>
      </c>
      <c r="K6" s="103" t="s">
        <v>455</v>
      </c>
      <c r="L6" s="103" t="s">
        <v>455</v>
      </c>
      <c r="M6" s="7">
        <v>1</v>
      </c>
      <c r="N6" s="108"/>
    </row>
    <row r="7" spans="1:14" ht="15.75" customHeight="1">
      <c r="B7" s="1889" t="str">
        <f>VLOOKUP(E15,SMETKA,2,FALSE)</f>
        <v>ОТЧЕТНИ ДАННИ ПО ЕБК ЗА ИЗПЪЛНЕНИЕТО НА БЮДЖЕТА</v>
      </c>
      <c r="C7" s="1890"/>
      <c r="D7" s="1890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456</v>
      </c>
      <c r="F8" s="113" t="s">
        <v>807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891" t="s">
        <v>2150</v>
      </c>
      <c r="C9" s="1892"/>
      <c r="D9" s="1893"/>
      <c r="E9" s="115">
        <f>DATE($C$3,1,1)</f>
        <v>46023</v>
      </c>
      <c r="F9" s="116">
        <v>46203</v>
      </c>
      <c r="G9" s="113"/>
      <c r="H9" s="1401"/>
      <c r="I9" s="1936"/>
      <c r="J9" s="1937"/>
      <c r="K9" s="113"/>
      <c r="L9" s="113"/>
      <c r="M9" s="7">
        <v>1</v>
      </c>
      <c r="N9" s="108"/>
    </row>
    <row r="10" spans="1:14">
      <c r="B10" s="117" t="s">
        <v>783</v>
      </c>
      <c r="C10" s="103"/>
      <c r="D10" s="104"/>
      <c r="E10" s="113"/>
      <c r="F10" s="1649" t="str">
        <f>VLOOKUP(F9,DateName,2,FALSE)</f>
        <v>юни</v>
      </c>
      <c r="G10" s="113"/>
      <c r="H10" s="114"/>
      <c r="I10" s="1938" t="s">
        <v>926</v>
      </c>
      <c r="J10" s="1938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939"/>
      <c r="J11" s="1939"/>
      <c r="K11" s="113"/>
      <c r="L11" s="113"/>
      <c r="M11" s="7">
        <v>1</v>
      </c>
      <c r="N11" s="108"/>
    </row>
    <row r="12" spans="1:14" ht="27" customHeight="1">
      <c r="B12" s="1894" t="str">
        <f>VLOOKUP(F12,PRBK,2,FALSE)</f>
        <v xml:space="preserve">Бургас </v>
      </c>
      <c r="C12" s="1895"/>
      <c r="D12" s="1896"/>
      <c r="E12" s="118" t="s">
        <v>920</v>
      </c>
      <c r="F12" s="1528" t="s">
        <v>1323</v>
      </c>
      <c r="G12" s="113"/>
      <c r="H12" s="114"/>
      <c r="I12" s="1939"/>
      <c r="J12" s="1939"/>
      <c r="K12" s="113"/>
      <c r="L12" s="113"/>
      <c r="M12" s="7">
        <v>1</v>
      </c>
      <c r="N12" s="108"/>
    </row>
    <row r="13" spans="1:14" ht="18" customHeight="1">
      <c r="B13" s="119" t="s">
        <v>784</v>
      </c>
      <c r="C13" s="103"/>
      <c r="D13" s="104"/>
      <c r="E13" s="120"/>
      <c r="F13" s="114"/>
      <c r="G13" s="114" t="s">
        <v>455</v>
      </c>
      <c r="H13" s="121"/>
      <c r="I13" s="122"/>
      <c r="J13" s="123"/>
      <c r="K13" s="123" t="s">
        <v>455</v>
      </c>
      <c r="L13" s="123" t="s">
        <v>455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73" t="s">
        <v>858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542" t="str">
        <f>CONCATENATE("Бланка версия ",$C$4, " от ",$C$3,"г.")</f>
        <v>Бланка версия 1.01 от 2026г.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5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2125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859</v>
      </c>
      <c r="E19" s="1857" t="str">
        <f>CONCATENATE("Уточнен план ", $C$3, " - ПРИХОДИ")</f>
        <v>Уточнен план 2026 - ПРИХОДИ</v>
      </c>
      <c r="F19" s="1858"/>
      <c r="G19" s="1858"/>
      <c r="H19" s="1859"/>
      <c r="I19" s="1872" t="str">
        <f>CONCATENATE("Отчет ", $C$3, " - ПРИХОДИ")</f>
        <v>Отчет 2026 - ПРИХОДИ</v>
      </c>
      <c r="J19" s="1873"/>
      <c r="K19" s="1873"/>
      <c r="L19" s="1874"/>
      <c r="M19" s="7">
        <v>1</v>
      </c>
      <c r="N19" s="108"/>
    </row>
    <row r="20" spans="1:14" ht="49.5" customHeight="1">
      <c r="B20" s="134" t="s">
        <v>61</v>
      </c>
      <c r="C20" s="135" t="s">
        <v>458</v>
      </c>
      <c r="D20" s="136" t="s">
        <v>860</v>
      </c>
      <c r="E20" s="137" t="s">
        <v>921</v>
      </c>
      <c r="F20" s="1393" t="s">
        <v>787</v>
      </c>
      <c r="G20" s="1394" t="s">
        <v>788</v>
      </c>
      <c r="H20" s="1395" t="s">
        <v>786</v>
      </c>
      <c r="I20" s="1539" t="s">
        <v>922</v>
      </c>
      <c r="J20" s="1540" t="s">
        <v>923</v>
      </c>
      <c r="K20" s="1541" t="s">
        <v>924</v>
      </c>
      <c r="L20" s="1402" t="s">
        <v>925</v>
      </c>
      <c r="M20" s="7">
        <v>1</v>
      </c>
      <c r="N20" s="138"/>
    </row>
    <row r="21" spans="1:14" ht="18.75">
      <c r="B21" s="139"/>
      <c r="C21" s="140"/>
      <c r="D21" s="141" t="s">
        <v>459</v>
      </c>
      <c r="E21" s="142" t="s">
        <v>171</v>
      </c>
      <c r="F21" s="143" t="s">
        <v>172</v>
      </c>
      <c r="G21" s="144" t="s">
        <v>701</v>
      </c>
      <c r="H21" s="145" t="s">
        <v>702</v>
      </c>
      <c r="I21" s="143" t="s">
        <v>681</v>
      </c>
      <c r="J21" s="144" t="s">
        <v>835</v>
      </c>
      <c r="K21" s="145" t="s">
        <v>836</v>
      </c>
      <c r="L21" s="1403" t="s">
        <v>837</v>
      </c>
      <c r="M21" s="7">
        <v>1</v>
      </c>
      <c r="N21" s="138"/>
    </row>
    <row r="22" spans="1:14" s="11" customFormat="1" ht="18.75" customHeight="1">
      <c r="A22" s="11">
        <v>5</v>
      </c>
      <c r="B22" s="146">
        <v>100</v>
      </c>
      <c r="C22" s="1887" t="s">
        <v>460</v>
      </c>
      <c r="D22" s="1888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customHeight="1">
      <c r="A23" s="2">
        <v>10</v>
      </c>
      <c r="B23" s="149"/>
      <c r="C23" s="150">
        <v>101</v>
      </c>
      <c r="D23" s="151" t="s">
        <v>461</v>
      </c>
      <c r="E23" s="280">
        <f>F23+G23+H23</f>
        <v>0</v>
      </c>
      <c r="F23" s="481">
        <v>0</v>
      </c>
      <c r="G23" s="482">
        <v>0</v>
      </c>
      <c r="H23" s="154">
        <v>0</v>
      </c>
      <c r="I23" s="481">
        <v>0</v>
      </c>
      <c r="J23" s="482">
        <v>0</v>
      </c>
      <c r="K23" s="154">
        <v>0</v>
      </c>
      <c r="L23" s="280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customHeight="1">
      <c r="A24" s="2">
        <v>15</v>
      </c>
      <c r="B24" s="149"/>
      <c r="C24" s="156">
        <v>102</v>
      </c>
      <c r="D24" s="157" t="s">
        <v>1967</v>
      </c>
      <c r="E24" s="294">
        <f>F24+G24+H24</f>
        <v>0</v>
      </c>
      <c r="F24" s="483">
        <v>0</v>
      </c>
      <c r="G24" s="484">
        <v>0</v>
      </c>
      <c r="H24" s="160">
        <v>0</v>
      </c>
      <c r="I24" s="483">
        <v>0</v>
      </c>
      <c r="J24" s="484">
        <v>0</v>
      </c>
      <c r="K24" s="160">
        <v>0</v>
      </c>
      <c r="L24" s="294">
        <f>I24+J24+K24</f>
        <v>0</v>
      </c>
      <c r="M24" s="7" t="str">
        <f t="shared" si="1"/>
        <v/>
      </c>
      <c r="N24" s="155"/>
    </row>
    <row r="25" spans="1:14" ht="18.75" customHeight="1">
      <c r="A25" s="2">
        <v>20</v>
      </c>
      <c r="B25" s="149"/>
      <c r="C25" s="156">
        <v>103</v>
      </c>
      <c r="D25" s="157" t="s">
        <v>1968</v>
      </c>
      <c r="E25" s="294">
        <f>F25+G25+H25</f>
        <v>0</v>
      </c>
      <c r="F25" s="483">
        <v>0</v>
      </c>
      <c r="G25" s="159"/>
      <c r="H25" s="160">
        <v>0</v>
      </c>
      <c r="I25" s="483">
        <v>0</v>
      </c>
      <c r="J25" s="159"/>
      <c r="K25" s="160">
        <v>0</v>
      </c>
      <c r="L25" s="294">
        <f>I25+J25+K25</f>
        <v>0</v>
      </c>
      <c r="M25" s="7" t="str">
        <f t="shared" si="1"/>
        <v/>
      </c>
      <c r="N25" s="155"/>
    </row>
    <row r="26" spans="1:14" ht="18.75" customHeight="1">
      <c r="A26" s="2">
        <v>20</v>
      </c>
      <c r="B26" s="149"/>
      <c r="C26" s="156">
        <v>108</v>
      </c>
      <c r="D26" s="161" t="s">
        <v>1969</v>
      </c>
      <c r="E26" s="294">
        <f>F26+G26+H26</f>
        <v>0</v>
      </c>
      <c r="F26" s="483">
        <v>0</v>
      </c>
      <c r="G26" s="484">
        <v>0</v>
      </c>
      <c r="H26" s="160">
        <v>0</v>
      </c>
      <c r="I26" s="483">
        <v>0</v>
      </c>
      <c r="J26" s="484">
        <v>0</v>
      </c>
      <c r="K26" s="160">
        <v>0</v>
      </c>
      <c r="L26" s="294">
        <f>I26+J26+K26</f>
        <v>0</v>
      </c>
      <c r="M26" s="7" t="str">
        <f t="shared" si="1"/>
        <v/>
      </c>
      <c r="N26" s="155"/>
    </row>
    <row r="27" spans="1:14" ht="32.25" customHeight="1">
      <c r="A27" s="14">
        <v>21</v>
      </c>
      <c r="B27" s="149"/>
      <c r="C27" s="162">
        <v>109</v>
      </c>
      <c r="D27" s="163" t="s">
        <v>1970</v>
      </c>
      <c r="E27" s="313">
        <f>F27+G27+H27</f>
        <v>0</v>
      </c>
      <c r="F27" s="1461">
        <v>0</v>
      </c>
      <c r="G27" s="1462">
        <v>0</v>
      </c>
      <c r="H27" s="166">
        <v>0</v>
      </c>
      <c r="I27" s="1461">
        <v>0</v>
      </c>
      <c r="J27" s="1462">
        <v>0</v>
      </c>
      <c r="K27" s="166">
        <v>0</v>
      </c>
      <c r="L27" s="313">
        <f>I27+J27+K27</f>
        <v>0</v>
      </c>
      <c r="M27" s="7" t="str">
        <f t="shared" si="1"/>
        <v/>
      </c>
      <c r="N27" s="155"/>
    </row>
    <row r="28" spans="1:14" s="15" customFormat="1" ht="18.75" customHeight="1">
      <c r="A28" s="15">
        <v>25</v>
      </c>
      <c r="B28" s="167">
        <v>200</v>
      </c>
      <c r="C28" s="1887" t="s">
        <v>462</v>
      </c>
      <c r="D28" s="1888"/>
      <c r="E28" s="1363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63">
        <f t="shared" si="2"/>
        <v>0</v>
      </c>
      <c r="M28" s="7" t="str">
        <f t="shared" si="1"/>
        <v/>
      </c>
      <c r="N28" s="155"/>
    </row>
    <row r="29" spans="1:14" ht="18.75" customHeight="1">
      <c r="A29" s="2">
        <v>30</v>
      </c>
      <c r="B29" s="171"/>
      <c r="C29" s="150">
        <v>201</v>
      </c>
      <c r="D29" s="151" t="s">
        <v>463</v>
      </c>
      <c r="E29" s="280">
        <f t="shared" ref="E29:E93" si="3">F29+G29+H29</f>
        <v>0</v>
      </c>
      <c r="F29" s="481">
        <v>0</v>
      </c>
      <c r="G29" s="482">
        <v>0</v>
      </c>
      <c r="H29" s="154">
        <v>0</v>
      </c>
      <c r="I29" s="481">
        <v>0</v>
      </c>
      <c r="J29" s="482">
        <v>0</v>
      </c>
      <c r="K29" s="154">
        <v>0</v>
      </c>
      <c r="L29" s="280">
        <f>I29+J29+K29</f>
        <v>0</v>
      </c>
      <c r="M29" s="7" t="str">
        <f t="shared" si="1"/>
        <v/>
      </c>
      <c r="N29" s="155"/>
    </row>
    <row r="30" spans="1:14" ht="18.75" customHeight="1">
      <c r="A30" s="2">
        <v>35</v>
      </c>
      <c r="B30" s="171"/>
      <c r="C30" s="156">
        <v>202</v>
      </c>
      <c r="D30" s="157" t="s">
        <v>122</v>
      </c>
      <c r="E30" s="294">
        <f t="shared" si="3"/>
        <v>0</v>
      </c>
      <c r="F30" s="483">
        <v>0</v>
      </c>
      <c r="G30" s="484">
        <v>0</v>
      </c>
      <c r="H30" s="160">
        <v>0</v>
      </c>
      <c r="I30" s="483">
        <v>0</v>
      </c>
      <c r="J30" s="484">
        <v>0</v>
      </c>
      <c r="K30" s="160">
        <v>0</v>
      </c>
      <c r="L30" s="294">
        <f>I30+J30+K30</f>
        <v>0</v>
      </c>
      <c r="M30" s="7" t="str">
        <f t="shared" si="1"/>
        <v/>
      </c>
      <c r="N30" s="155"/>
    </row>
    <row r="31" spans="1:14" ht="18.75" customHeight="1">
      <c r="A31" s="2">
        <v>40</v>
      </c>
      <c r="B31" s="171"/>
      <c r="C31" s="156">
        <v>203</v>
      </c>
      <c r="D31" s="157" t="s">
        <v>123</v>
      </c>
      <c r="E31" s="294">
        <f t="shared" si="3"/>
        <v>0</v>
      </c>
      <c r="F31" s="483">
        <v>0</v>
      </c>
      <c r="G31" s="484">
        <v>0</v>
      </c>
      <c r="H31" s="160">
        <v>0</v>
      </c>
      <c r="I31" s="483">
        <v>0</v>
      </c>
      <c r="J31" s="484">
        <v>0</v>
      </c>
      <c r="K31" s="160">
        <v>0</v>
      </c>
      <c r="L31" s="294">
        <f>I31+J31+K31</f>
        <v>0</v>
      </c>
      <c r="M31" s="7" t="str">
        <f t="shared" si="1"/>
        <v/>
      </c>
      <c r="N31" s="155"/>
    </row>
    <row r="32" spans="1:14" ht="18.75" customHeight="1">
      <c r="A32" s="2">
        <v>45</v>
      </c>
      <c r="B32" s="171"/>
      <c r="C32" s="162">
        <v>204</v>
      </c>
      <c r="D32" s="172" t="s">
        <v>124</v>
      </c>
      <c r="E32" s="286">
        <f t="shared" si="3"/>
        <v>0</v>
      </c>
      <c r="F32" s="485">
        <v>0</v>
      </c>
      <c r="G32" s="486">
        <v>0</v>
      </c>
      <c r="H32" s="175">
        <v>0</v>
      </c>
      <c r="I32" s="485">
        <v>0</v>
      </c>
      <c r="J32" s="486">
        <v>0</v>
      </c>
      <c r="K32" s="175">
        <v>0</v>
      </c>
      <c r="L32" s="286">
        <f>I32+J32+K32</f>
        <v>0</v>
      </c>
      <c r="M32" s="7" t="str">
        <f t="shared" si="1"/>
        <v/>
      </c>
      <c r="N32" s="155"/>
    </row>
    <row r="33" spans="1:14" s="15" customFormat="1" ht="18.75" customHeight="1">
      <c r="A33" s="15">
        <v>50</v>
      </c>
      <c r="B33" s="167">
        <v>400</v>
      </c>
      <c r="C33" s="1887" t="s">
        <v>125</v>
      </c>
      <c r="D33" s="1888"/>
      <c r="E33" s="1363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63">
        <f t="shared" si="4"/>
        <v>0</v>
      </c>
      <c r="M33" s="7" t="str">
        <f t="shared" si="1"/>
        <v/>
      </c>
      <c r="N33" s="155"/>
    </row>
    <row r="34" spans="1:14" ht="18.75" customHeight="1">
      <c r="A34" s="2">
        <v>55</v>
      </c>
      <c r="B34" s="149"/>
      <c r="C34" s="150">
        <v>401</v>
      </c>
      <c r="D34" s="176" t="s">
        <v>126</v>
      </c>
      <c r="E34" s="280">
        <f t="shared" si="3"/>
        <v>0</v>
      </c>
      <c r="F34" s="481">
        <v>0</v>
      </c>
      <c r="G34" s="482">
        <v>0</v>
      </c>
      <c r="H34" s="154">
        <v>0</v>
      </c>
      <c r="I34" s="481">
        <v>0</v>
      </c>
      <c r="J34" s="482">
        <v>0</v>
      </c>
      <c r="K34" s="154">
        <v>0</v>
      </c>
      <c r="L34" s="280">
        <f>I34+J34+K34</f>
        <v>0</v>
      </c>
      <c r="M34" s="7" t="str">
        <f t="shared" si="1"/>
        <v/>
      </c>
      <c r="N34" s="155"/>
    </row>
    <row r="35" spans="1:14" ht="18.75" customHeight="1">
      <c r="A35" s="2">
        <v>56</v>
      </c>
      <c r="B35" s="149"/>
      <c r="C35" s="156">
        <v>402</v>
      </c>
      <c r="D35" s="177" t="s">
        <v>127</v>
      </c>
      <c r="E35" s="294">
        <f t="shared" si="3"/>
        <v>0</v>
      </c>
      <c r="F35" s="483">
        <v>0</v>
      </c>
      <c r="G35" s="484">
        <v>0</v>
      </c>
      <c r="H35" s="160">
        <v>0</v>
      </c>
      <c r="I35" s="483">
        <v>0</v>
      </c>
      <c r="J35" s="484">
        <v>0</v>
      </c>
      <c r="K35" s="160">
        <v>0</v>
      </c>
      <c r="L35" s="294">
        <f>I35+J35+K35</f>
        <v>0</v>
      </c>
      <c r="M35" s="7" t="str">
        <f t="shared" si="1"/>
        <v/>
      </c>
      <c r="N35" s="155"/>
    </row>
    <row r="36" spans="1:14" ht="18" customHeight="1">
      <c r="A36" s="2">
        <v>57</v>
      </c>
      <c r="B36" s="149"/>
      <c r="C36" s="156">
        <v>403</v>
      </c>
      <c r="D36" s="178" t="s">
        <v>861</v>
      </c>
      <c r="E36" s="294">
        <f t="shared" si="3"/>
        <v>0</v>
      </c>
      <c r="F36" s="483">
        <v>0</v>
      </c>
      <c r="G36" s="484">
        <v>0</v>
      </c>
      <c r="H36" s="160">
        <v>0</v>
      </c>
      <c r="I36" s="483">
        <v>0</v>
      </c>
      <c r="J36" s="484">
        <v>0</v>
      </c>
      <c r="K36" s="160">
        <v>0</v>
      </c>
      <c r="L36" s="294">
        <f>I36+J36+K36</f>
        <v>0</v>
      </c>
      <c r="M36" s="7" t="str">
        <f t="shared" si="1"/>
        <v/>
      </c>
      <c r="N36" s="155"/>
    </row>
    <row r="37" spans="1:14" ht="18.75" customHeight="1">
      <c r="A37" s="14">
        <v>58</v>
      </c>
      <c r="B37" s="111"/>
      <c r="C37" s="156">
        <v>404</v>
      </c>
      <c r="D37" s="177" t="s">
        <v>1971</v>
      </c>
      <c r="E37" s="294">
        <f t="shared" si="3"/>
        <v>0</v>
      </c>
      <c r="F37" s="483">
        <v>0</v>
      </c>
      <c r="G37" s="484">
        <v>0</v>
      </c>
      <c r="H37" s="160">
        <v>0</v>
      </c>
      <c r="I37" s="483">
        <v>0</v>
      </c>
      <c r="J37" s="484">
        <v>0</v>
      </c>
      <c r="K37" s="160">
        <v>0</v>
      </c>
      <c r="L37" s="294">
        <f>I37+J37+K37</f>
        <v>0</v>
      </c>
      <c r="M37" s="7" t="str">
        <f t="shared" si="1"/>
        <v/>
      </c>
      <c r="N37" s="155"/>
    </row>
    <row r="38" spans="1:14" ht="18.75" customHeight="1">
      <c r="A38" s="14">
        <v>59</v>
      </c>
      <c r="B38" s="149"/>
      <c r="C38" s="179">
        <v>411</v>
      </c>
      <c r="D38" s="180" t="s">
        <v>705</v>
      </c>
      <c r="E38" s="286">
        <f t="shared" si="3"/>
        <v>0</v>
      </c>
      <c r="F38" s="485">
        <v>0</v>
      </c>
      <c r="G38" s="486">
        <v>0</v>
      </c>
      <c r="H38" s="175">
        <v>0</v>
      </c>
      <c r="I38" s="485">
        <v>0</v>
      </c>
      <c r="J38" s="486">
        <v>0</v>
      </c>
      <c r="K38" s="175">
        <v>0</v>
      </c>
      <c r="L38" s="286">
        <f>I38+J38+K38</f>
        <v>0</v>
      </c>
      <c r="M38" s="7" t="str">
        <f t="shared" si="1"/>
        <v/>
      </c>
      <c r="N38" s="155"/>
    </row>
    <row r="39" spans="1:14" s="15" customFormat="1" ht="18.75" customHeight="1">
      <c r="A39" s="16">
        <v>65</v>
      </c>
      <c r="B39" s="167">
        <v>800</v>
      </c>
      <c r="C39" s="1887" t="s">
        <v>120</v>
      </c>
      <c r="D39" s="1888"/>
      <c r="E39" s="1363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63">
        <f t="shared" si="5"/>
        <v>0</v>
      </c>
      <c r="M39" s="7" t="str">
        <f t="shared" si="1"/>
        <v/>
      </c>
      <c r="N39" s="155"/>
    </row>
    <row r="40" spans="1:14" ht="18.75" customHeight="1">
      <c r="A40" s="2">
        <v>70</v>
      </c>
      <c r="B40" s="181"/>
      <c r="C40" s="150">
        <v>801</v>
      </c>
      <c r="D40" s="151" t="s">
        <v>128</v>
      </c>
      <c r="E40" s="280">
        <f t="shared" si="3"/>
        <v>0</v>
      </c>
      <c r="F40" s="481">
        <v>0</v>
      </c>
      <c r="G40" s="482">
        <v>0</v>
      </c>
      <c r="H40" s="154">
        <v>0</v>
      </c>
      <c r="I40" s="481">
        <v>0</v>
      </c>
      <c r="J40" s="482">
        <v>0</v>
      </c>
      <c r="K40" s="154">
        <v>0</v>
      </c>
      <c r="L40" s="280">
        <f t="shared" ref="L40:L46" si="6">I40+J40+K40</f>
        <v>0</v>
      </c>
      <c r="M40" s="7" t="str">
        <f t="shared" si="1"/>
        <v/>
      </c>
      <c r="N40" s="155"/>
    </row>
    <row r="41" spans="1:14" ht="18.75" customHeight="1">
      <c r="A41" s="2">
        <v>75</v>
      </c>
      <c r="B41" s="181"/>
      <c r="C41" s="156">
        <v>802</v>
      </c>
      <c r="D41" s="157" t="s">
        <v>129</v>
      </c>
      <c r="E41" s="294">
        <f t="shared" si="3"/>
        <v>0</v>
      </c>
      <c r="F41" s="483">
        <v>0</v>
      </c>
      <c r="G41" s="484">
        <v>0</v>
      </c>
      <c r="H41" s="160">
        <v>0</v>
      </c>
      <c r="I41" s="483">
        <v>0</v>
      </c>
      <c r="J41" s="484">
        <v>0</v>
      </c>
      <c r="K41" s="160">
        <v>0</v>
      </c>
      <c r="L41" s="294">
        <f t="shared" si="6"/>
        <v>0</v>
      </c>
      <c r="M41" s="7" t="str">
        <f t="shared" si="1"/>
        <v/>
      </c>
      <c r="N41" s="155"/>
    </row>
    <row r="42" spans="1:14" ht="18.75" customHeight="1">
      <c r="A42" s="14">
        <v>80</v>
      </c>
      <c r="B42" s="181"/>
      <c r="C42" s="156">
        <v>804</v>
      </c>
      <c r="D42" s="157" t="s">
        <v>130</v>
      </c>
      <c r="E42" s="294">
        <f t="shared" si="3"/>
        <v>0</v>
      </c>
      <c r="F42" s="483">
        <v>0</v>
      </c>
      <c r="G42" s="484">
        <v>0</v>
      </c>
      <c r="H42" s="160">
        <v>0</v>
      </c>
      <c r="I42" s="483">
        <v>0</v>
      </c>
      <c r="J42" s="484">
        <v>0</v>
      </c>
      <c r="K42" s="160">
        <v>0</v>
      </c>
      <c r="L42" s="294">
        <f t="shared" si="6"/>
        <v>0</v>
      </c>
      <c r="M42" s="7" t="str">
        <f t="shared" si="1"/>
        <v/>
      </c>
      <c r="N42" s="155"/>
    </row>
    <row r="43" spans="1:14" ht="18.75" customHeight="1">
      <c r="A43" s="14">
        <v>85</v>
      </c>
      <c r="B43" s="181"/>
      <c r="C43" s="162">
        <v>809</v>
      </c>
      <c r="D43" s="182" t="s">
        <v>131</v>
      </c>
      <c r="E43" s="294">
        <f>F43+G43+H43</f>
        <v>0</v>
      </c>
      <c r="F43" s="483">
        <v>0</v>
      </c>
      <c r="G43" s="484">
        <v>0</v>
      </c>
      <c r="H43" s="160">
        <v>0</v>
      </c>
      <c r="I43" s="483">
        <v>0</v>
      </c>
      <c r="J43" s="484">
        <v>0</v>
      </c>
      <c r="K43" s="160">
        <v>0</v>
      </c>
      <c r="L43" s="294">
        <f t="shared" si="6"/>
        <v>0</v>
      </c>
      <c r="M43" s="7" t="str">
        <f t="shared" si="1"/>
        <v/>
      </c>
      <c r="N43" s="155"/>
    </row>
    <row r="44" spans="1:14" ht="18.75" customHeight="1">
      <c r="A44" s="14">
        <v>85</v>
      </c>
      <c r="B44" s="181"/>
      <c r="C44" s="162">
        <v>811</v>
      </c>
      <c r="D44" s="182" t="s">
        <v>838</v>
      </c>
      <c r="E44" s="294">
        <f>F44+G44+H44</f>
        <v>0</v>
      </c>
      <c r="F44" s="483">
        <v>0</v>
      </c>
      <c r="G44" s="484">
        <v>0</v>
      </c>
      <c r="H44" s="160">
        <v>0</v>
      </c>
      <c r="I44" s="483">
        <v>0</v>
      </c>
      <c r="J44" s="484">
        <v>0</v>
      </c>
      <c r="K44" s="160">
        <v>0</v>
      </c>
      <c r="L44" s="294">
        <f t="shared" si="6"/>
        <v>0</v>
      </c>
      <c r="M44" s="7" t="str">
        <f t="shared" si="1"/>
        <v/>
      </c>
      <c r="N44" s="155"/>
    </row>
    <row r="45" spans="1:14" ht="18.75" customHeight="1">
      <c r="A45" s="14">
        <v>85</v>
      </c>
      <c r="B45" s="181"/>
      <c r="C45" s="162">
        <v>812</v>
      </c>
      <c r="D45" s="182" t="s">
        <v>839</v>
      </c>
      <c r="E45" s="294">
        <f>F45+G45+H45</f>
        <v>0</v>
      </c>
      <c r="F45" s="483">
        <v>0</v>
      </c>
      <c r="G45" s="484">
        <v>0</v>
      </c>
      <c r="H45" s="160">
        <v>0</v>
      </c>
      <c r="I45" s="483">
        <v>0</v>
      </c>
      <c r="J45" s="484">
        <v>0</v>
      </c>
      <c r="K45" s="160">
        <v>0</v>
      </c>
      <c r="L45" s="294">
        <f t="shared" si="6"/>
        <v>0</v>
      </c>
      <c r="M45" s="7" t="str">
        <f t="shared" si="1"/>
        <v/>
      </c>
      <c r="N45" s="155"/>
    </row>
    <row r="46" spans="1:14" ht="18.75" customHeight="1">
      <c r="A46" s="14">
        <v>85</v>
      </c>
      <c r="B46" s="181"/>
      <c r="C46" s="162">
        <v>814</v>
      </c>
      <c r="D46" s="182" t="s">
        <v>862</v>
      </c>
      <c r="E46" s="286">
        <f t="shared" si="3"/>
        <v>0</v>
      </c>
      <c r="F46" s="485">
        <v>0</v>
      </c>
      <c r="G46" s="486">
        <v>0</v>
      </c>
      <c r="H46" s="175">
        <v>0</v>
      </c>
      <c r="I46" s="485">
        <v>0</v>
      </c>
      <c r="J46" s="486">
        <v>0</v>
      </c>
      <c r="K46" s="175">
        <v>0</v>
      </c>
      <c r="L46" s="286">
        <f t="shared" si="6"/>
        <v>0</v>
      </c>
      <c r="M46" s="7" t="str">
        <f t="shared" si="1"/>
        <v/>
      </c>
      <c r="N46" s="155"/>
    </row>
    <row r="47" spans="1:14" s="15" customFormat="1" ht="18.75" customHeight="1">
      <c r="A47" s="15">
        <v>95</v>
      </c>
      <c r="B47" s="167">
        <v>1000</v>
      </c>
      <c r="C47" s="147" t="s">
        <v>132</v>
      </c>
      <c r="D47" s="183"/>
      <c r="E47" s="1363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63">
        <f t="shared" si="7"/>
        <v>0</v>
      </c>
      <c r="M47" s="7" t="str">
        <f t="shared" si="1"/>
        <v/>
      </c>
      <c r="N47" s="155"/>
    </row>
    <row r="48" spans="1:14" ht="18.75" customHeight="1">
      <c r="A48" s="2">
        <v>100</v>
      </c>
      <c r="B48" s="181"/>
      <c r="C48" s="150">
        <v>1001</v>
      </c>
      <c r="D48" s="151" t="s">
        <v>133</v>
      </c>
      <c r="E48" s="280">
        <f t="shared" si="3"/>
        <v>0</v>
      </c>
      <c r="F48" s="481">
        <v>0</v>
      </c>
      <c r="G48" s="482">
        <v>0</v>
      </c>
      <c r="H48" s="154">
        <v>0</v>
      </c>
      <c r="I48" s="481">
        <v>0</v>
      </c>
      <c r="J48" s="482">
        <v>0</v>
      </c>
      <c r="K48" s="154">
        <v>0</v>
      </c>
      <c r="L48" s="280">
        <f>I48+J48+K48</f>
        <v>0</v>
      </c>
      <c r="M48" s="7" t="str">
        <f t="shared" si="1"/>
        <v/>
      </c>
      <c r="N48" s="155"/>
    </row>
    <row r="49" spans="1:14" ht="18.75" customHeight="1">
      <c r="A49" s="2">
        <v>105</v>
      </c>
      <c r="B49" s="181"/>
      <c r="C49" s="156">
        <v>1002</v>
      </c>
      <c r="D49" s="157" t="s">
        <v>134</v>
      </c>
      <c r="E49" s="294">
        <f t="shared" si="3"/>
        <v>0</v>
      </c>
      <c r="F49" s="483">
        <v>0</v>
      </c>
      <c r="G49" s="484">
        <v>0</v>
      </c>
      <c r="H49" s="160">
        <v>0</v>
      </c>
      <c r="I49" s="483">
        <v>0</v>
      </c>
      <c r="J49" s="484">
        <v>0</v>
      </c>
      <c r="K49" s="160">
        <v>0</v>
      </c>
      <c r="L49" s="294">
        <f>I49+J49+K49</f>
        <v>0</v>
      </c>
      <c r="M49" s="7" t="str">
        <f t="shared" si="1"/>
        <v/>
      </c>
      <c r="N49" s="155"/>
    </row>
    <row r="50" spans="1:14" ht="18.75" customHeight="1">
      <c r="A50" s="2">
        <v>110</v>
      </c>
      <c r="B50" s="181"/>
      <c r="C50" s="156">
        <v>1004</v>
      </c>
      <c r="D50" s="157" t="s">
        <v>135</v>
      </c>
      <c r="E50" s="294">
        <f t="shared" si="3"/>
        <v>0</v>
      </c>
      <c r="F50" s="483">
        <v>0</v>
      </c>
      <c r="G50" s="484">
        <v>0</v>
      </c>
      <c r="H50" s="160">
        <v>0</v>
      </c>
      <c r="I50" s="483">
        <v>0</v>
      </c>
      <c r="J50" s="484">
        <v>0</v>
      </c>
      <c r="K50" s="160">
        <v>0</v>
      </c>
      <c r="L50" s="294">
        <f>I50+J50+K50</f>
        <v>0</v>
      </c>
      <c r="M50" s="7" t="str">
        <f t="shared" si="1"/>
        <v/>
      </c>
      <c r="N50" s="155"/>
    </row>
    <row r="51" spans="1:14" ht="18.75" customHeight="1">
      <c r="A51" s="2">
        <v>125</v>
      </c>
      <c r="B51" s="181"/>
      <c r="C51" s="179">
        <v>1007</v>
      </c>
      <c r="D51" s="172" t="s">
        <v>136</v>
      </c>
      <c r="E51" s="286">
        <f t="shared" si="3"/>
        <v>0</v>
      </c>
      <c r="F51" s="485">
        <v>0</v>
      </c>
      <c r="G51" s="486">
        <v>0</v>
      </c>
      <c r="H51" s="175">
        <v>0</v>
      </c>
      <c r="I51" s="485">
        <v>0</v>
      </c>
      <c r="J51" s="486">
        <v>0</v>
      </c>
      <c r="K51" s="175">
        <v>0</v>
      </c>
      <c r="L51" s="286">
        <f>I51+J51+K51</f>
        <v>0</v>
      </c>
      <c r="M51" s="7" t="str">
        <f t="shared" si="1"/>
        <v/>
      </c>
      <c r="N51" s="155"/>
    </row>
    <row r="52" spans="1:14" s="15" customFormat="1" ht="18.75" customHeight="1">
      <c r="A52" s="15">
        <v>130</v>
      </c>
      <c r="B52" s="167">
        <v>1300</v>
      </c>
      <c r="C52" s="147" t="s">
        <v>137</v>
      </c>
      <c r="D52" s="183"/>
      <c r="E52" s="1363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63">
        <f t="shared" si="8"/>
        <v>0</v>
      </c>
      <c r="M52" s="7" t="str">
        <f t="shared" si="1"/>
        <v/>
      </c>
      <c r="N52" s="155"/>
    </row>
    <row r="53" spans="1:14" ht="18.75" customHeight="1">
      <c r="A53" s="2">
        <v>135</v>
      </c>
      <c r="B53" s="149"/>
      <c r="C53" s="150">
        <v>1301</v>
      </c>
      <c r="D53" s="151" t="s">
        <v>138</v>
      </c>
      <c r="E53" s="280">
        <f t="shared" si="3"/>
        <v>0</v>
      </c>
      <c r="F53" s="481">
        <v>0</v>
      </c>
      <c r="G53" s="1554"/>
      <c r="H53" s="154">
        <v>0</v>
      </c>
      <c r="I53" s="481">
        <v>0</v>
      </c>
      <c r="J53" s="1554"/>
      <c r="K53" s="154">
        <v>0</v>
      </c>
      <c r="L53" s="280">
        <f>I53+J53+K53</f>
        <v>0</v>
      </c>
      <c r="M53" s="7" t="str">
        <f t="shared" si="1"/>
        <v/>
      </c>
      <c r="N53" s="155"/>
    </row>
    <row r="54" spans="1:14" ht="18.75" customHeight="1">
      <c r="A54" s="2">
        <v>140</v>
      </c>
      <c r="B54" s="149"/>
      <c r="C54" s="156">
        <v>1302</v>
      </c>
      <c r="D54" s="184" t="s">
        <v>139</v>
      </c>
      <c r="E54" s="294">
        <f t="shared" si="3"/>
        <v>0</v>
      </c>
      <c r="F54" s="483">
        <v>0</v>
      </c>
      <c r="G54" s="1555"/>
      <c r="H54" s="160">
        <v>0</v>
      </c>
      <c r="I54" s="483">
        <v>0</v>
      </c>
      <c r="J54" s="1555"/>
      <c r="K54" s="160">
        <v>0</v>
      </c>
      <c r="L54" s="294">
        <f>I54+J54+K54</f>
        <v>0</v>
      </c>
      <c r="M54" s="7" t="str">
        <f t="shared" si="1"/>
        <v/>
      </c>
      <c r="N54" s="155"/>
    </row>
    <row r="55" spans="1:14" ht="18.75" customHeight="1">
      <c r="A55" s="2">
        <v>145</v>
      </c>
      <c r="B55" s="149"/>
      <c r="C55" s="156">
        <v>1303</v>
      </c>
      <c r="D55" s="184" t="s">
        <v>140</v>
      </c>
      <c r="E55" s="294">
        <f t="shared" si="3"/>
        <v>0</v>
      </c>
      <c r="F55" s="483">
        <v>0</v>
      </c>
      <c r="G55" s="1555"/>
      <c r="H55" s="160">
        <v>0</v>
      </c>
      <c r="I55" s="483">
        <v>0</v>
      </c>
      <c r="J55" s="1555"/>
      <c r="K55" s="160">
        <v>0</v>
      </c>
      <c r="L55" s="294">
        <f>I55+J55+K55</f>
        <v>0</v>
      </c>
      <c r="M55" s="7" t="str">
        <f t="shared" si="1"/>
        <v/>
      </c>
      <c r="N55" s="155"/>
    </row>
    <row r="56" spans="1:14" ht="18.75" customHeight="1">
      <c r="B56" s="149"/>
      <c r="C56" s="156">
        <v>1304</v>
      </c>
      <c r="D56" s="184" t="s">
        <v>141</v>
      </c>
      <c r="E56" s="294">
        <f t="shared" si="3"/>
        <v>0</v>
      </c>
      <c r="F56" s="483">
        <v>0</v>
      </c>
      <c r="G56" s="1555"/>
      <c r="H56" s="160">
        <v>0</v>
      </c>
      <c r="I56" s="483">
        <v>0</v>
      </c>
      <c r="J56" s="1555"/>
      <c r="K56" s="160">
        <v>0</v>
      </c>
      <c r="L56" s="294">
        <f>I56+J56+K56</f>
        <v>0</v>
      </c>
      <c r="M56" s="7" t="str">
        <f t="shared" si="1"/>
        <v/>
      </c>
      <c r="N56" s="155"/>
    </row>
    <row r="57" spans="1:14" s="17" customFormat="1" ht="18.75" customHeight="1">
      <c r="A57" s="17">
        <v>150</v>
      </c>
      <c r="B57" s="149"/>
      <c r="C57" s="162">
        <v>1308</v>
      </c>
      <c r="D57" s="185" t="s">
        <v>142</v>
      </c>
      <c r="E57" s="286">
        <f t="shared" si="3"/>
        <v>0</v>
      </c>
      <c r="F57" s="485">
        <v>0</v>
      </c>
      <c r="G57" s="1556"/>
      <c r="H57" s="175">
        <v>0</v>
      </c>
      <c r="I57" s="485">
        <v>0</v>
      </c>
      <c r="J57" s="1556"/>
      <c r="K57" s="175">
        <v>0</v>
      </c>
      <c r="L57" s="286">
        <f>I57+J57+K57</f>
        <v>0</v>
      </c>
      <c r="M57" s="7" t="str">
        <f t="shared" si="1"/>
        <v/>
      </c>
      <c r="N57" s="155"/>
    </row>
    <row r="58" spans="1:14" s="15" customFormat="1" ht="18.75" customHeight="1">
      <c r="A58" s="15">
        <v>160</v>
      </c>
      <c r="B58" s="167">
        <v>1400</v>
      </c>
      <c r="C58" s="147" t="s">
        <v>143</v>
      </c>
      <c r="D58" s="183"/>
      <c r="E58" s="1363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63">
        <f t="shared" si="9"/>
        <v>0</v>
      </c>
      <c r="M58" s="7" t="str">
        <f t="shared" si="1"/>
        <v/>
      </c>
      <c r="N58" s="155"/>
    </row>
    <row r="59" spans="1:14" ht="18.75" customHeight="1">
      <c r="A59" s="2">
        <v>165</v>
      </c>
      <c r="B59" s="149"/>
      <c r="C59" s="150">
        <v>1401</v>
      </c>
      <c r="D59" s="151" t="s">
        <v>144</v>
      </c>
      <c r="E59" s="280">
        <f t="shared" si="3"/>
        <v>0</v>
      </c>
      <c r="F59" s="481">
        <v>0</v>
      </c>
      <c r="G59" s="482">
        <v>0</v>
      </c>
      <c r="H59" s="154">
        <v>0</v>
      </c>
      <c r="I59" s="481">
        <v>0</v>
      </c>
      <c r="J59" s="482">
        <v>0</v>
      </c>
      <c r="K59" s="154">
        <v>0</v>
      </c>
      <c r="L59" s="280">
        <f>I59+J59+K59</f>
        <v>0</v>
      </c>
      <c r="M59" s="7" t="str">
        <f t="shared" si="1"/>
        <v/>
      </c>
      <c r="N59" s="155"/>
    </row>
    <row r="60" spans="1:14" ht="18.75" customHeight="1">
      <c r="A60" s="2">
        <v>170</v>
      </c>
      <c r="B60" s="149"/>
      <c r="C60" s="179">
        <v>1402</v>
      </c>
      <c r="D60" s="186" t="s">
        <v>145</v>
      </c>
      <c r="E60" s="286">
        <f t="shared" si="3"/>
        <v>0</v>
      </c>
      <c r="F60" s="485">
        <v>0</v>
      </c>
      <c r="G60" s="486">
        <v>0</v>
      </c>
      <c r="H60" s="175">
        <v>0</v>
      </c>
      <c r="I60" s="485">
        <v>0</v>
      </c>
      <c r="J60" s="486">
        <v>0</v>
      </c>
      <c r="K60" s="175">
        <v>0</v>
      </c>
      <c r="L60" s="286">
        <f>I60+J60+K60</f>
        <v>0</v>
      </c>
      <c r="M60" s="7" t="str">
        <f t="shared" si="1"/>
        <v/>
      </c>
      <c r="N60" s="155"/>
    </row>
    <row r="61" spans="1:14" s="15" customFormat="1" ht="18.75" customHeight="1">
      <c r="A61" s="15">
        <v>175</v>
      </c>
      <c r="B61" s="167">
        <v>1500</v>
      </c>
      <c r="C61" s="147" t="s">
        <v>146</v>
      </c>
      <c r="D61" s="183"/>
      <c r="E61" s="1363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63">
        <f t="shared" si="10"/>
        <v>0</v>
      </c>
      <c r="M61" s="7" t="str">
        <f t="shared" si="1"/>
        <v/>
      </c>
      <c r="N61" s="155"/>
    </row>
    <row r="62" spans="1:14" ht="18.75" customHeight="1">
      <c r="A62" s="2">
        <v>180</v>
      </c>
      <c r="B62" s="149"/>
      <c r="C62" s="150">
        <v>1501</v>
      </c>
      <c r="D62" s="187" t="s">
        <v>147</v>
      </c>
      <c r="E62" s="280">
        <f t="shared" si="3"/>
        <v>0</v>
      </c>
      <c r="F62" s="484">
        <v>0</v>
      </c>
      <c r="G62" s="484">
        <v>0</v>
      </c>
      <c r="H62" s="154">
        <v>0</v>
      </c>
      <c r="I62" s="484">
        <v>0</v>
      </c>
      <c r="J62" s="484">
        <v>0</v>
      </c>
      <c r="K62" s="154">
        <v>0</v>
      </c>
      <c r="L62" s="280">
        <f>I62+J62+K62</f>
        <v>0</v>
      </c>
      <c r="M62" s="7" t="str">
        <f t="shared" si="1"/>
        <v/>
      </c>
      <c r="N62" s="155"/>
    </row>
    <row r="63" spans="1:14" ht="18.75" customHeight="1">
      <c r="A63" s="2">
        <v>185</v>
      </c>
      <c r="B63" s="149"/>
      <c r="C63" s="179">
        <v>1502</v>
      </c>
      <c r="D63" s="188" t="s">
        <v>148</v>
      </c>
      <c r="E63" s="286">
        <f t="shared" si="3"/>
        <v>0</v>
      </c>
      <c r="F63" s="484">
        <v>0</v>
      </c>
      <c r="G63" s="484">
        <v>0</v>
      </c>
      <c r="H63" s="175">
        <v>0</v>
      </c>
      <c r="I63" s="484">
        <v>0</v>
      </c>
      <c r="J63" s="484">
        <v>0</v>
      </c>
      <c r="K63" s="175">
        <v>0</v>
      </c>
      <c r="L63" s="286">
        <f>I63+J63+K63</f>
        <v>0</v>
      </c>
      <c r="M63" s="7" t="str">
        <f t="shared" si="1"/>
        <v/>
      </c>
      <c r="N63" s="155"/>
    </row>
    <row r="64" spans="1:14" s="17" customFormat="1" ht="18.75" customHeight="1">
      <c r="B64" s="167">
        <v>1600</v>
      </c>
      <c r="C64" s="147" t="s">
        <v>149</v>
      </c>
      <c r="D64" s="183"/>
      <c r="E64" s="1363">
        <f t="shared" si="3"/>
        <v>0</v>
      </c>
      <c r="F64" s="1463">
        <v>0</v>
      </c>
      <c r="G64" s="1464">
        <v>0</v>
      </c>
      <c r="H64" s="1465">
        <v>0</v>
      </c>
      <c r="I64" s="1463">
        <v>0</v>
      </c>
      <c r="J64" s="1464">
        <v>0</v>
      </c>
      <c r="K64" s="1465">
        <v>0</v>
      </c>
      <c r="L64" s="1363">
        <f>I64+J64+K64</f>
        <v>0</v>
      </c>
      <c r="M64" s="7" t="str">
        <f t="shared" si="1"/>
        <v/>
      </c>
      <c r="N64" s="155"/>
    </row>
    <row r="65" spans="1:14" s="15" customFormat="1" ht="18.75" customHeight="1">
      <c r="A65" s="15">
        <v>200</v>
      </c>
      <c r="B65" s="167">
        <v>1700</v>
      </c>
      <c r="C65" s="147" t="s">
        <v>150</v>
      </c>
      <c r="D65" s="183"/>
      <c r="E65" s="1363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63">
        <f t="shared" si="11"/>
        <v>0</v>
      </c>
      <c r="M65" s="7" t="str">
        <f t="shared" si="1"/>
        <v/>
      </c>
      <c r="N65" s="155"/>
    </row>
    <row r="66" spans="1:14" ht="18.75" customHeight="1">
      <c r="A66" s="2">
        <v>205</v>
      </c>
      <c r="B66" s="149"/>
      <c r="C66" s="150">
        <v>1701</v>
      </c>
      <c r="D66" s="151" t="s">
        <v>151</v>
      </c>
      <c r="E66" s="280">
        <f t="shared" si="3"/>
        <v>0</v>
      </c>
      <c r="F66" s="484">
        <v>0</v>
      </c>
      <c r="G66" s="484">
        <v>0</v>
      </c>
      <c r="H66" s="154">
        <v>0</v>
      </c>
      <c r="I66" s="484">
        <v>0</v>
      </c>
      <c r="J66" s="484">
        <v>0</v>
      </c>
      <c r="K66" s="154">
        <v>0</v>
      </c>
      <c r="L66" s="280">
        <f t="shared" ref="L66:L73" si="12">I66+J66+K66</f>
        <v>0</v>
      </c>
      <c r="M66" s="7" t="str">
        <f t="shared" si="1"/>
        <v/>
      </c>
      <c r="N66" s="155"/>
    </row>
    <row r="67" spans="1:14" ht="18.75" customHeight="1">
      <c r="A67" s="2">
        <v>210</v>
      </c>
      <c r="B67" s="149"/>
      <c r="C67" s="156">
        <v>1702</v>
      </c>
      <c r="D67" s="157" t="s">
        <v>1894</v>
      </c>
      <c r="E67" s="294">
        <f t="shared" si="3"/>
        <v>0</v>
      </c>
      <c r="F67" s="484">
        <v>0</v>
      </c>
      <c r="G67" s="484">
        <v>0</v>
      </c>
      <c r="H67" s="160">
        <v>0</v>
      </c>
      <c r="I67" s="484">
        <v>0</v>
      </c>
      <c r="J67" s="484">
        <v>0</v>
      </c>
      <c r="K67" s="160">
        <v>0</v>
      </c>
      <c r="L67" s="294">
        <f t="shared" si="12"/>
        <v>0</v>
      </c>
      <c r="M67" s="7" t="str">
        <f t="shared" si="1"/>
        <v/>
      </c>
      <c r="N67" s="155"/>
    </row>
    <row r="68" spans="1:14" ht="18.75" customHeight="1">
      <c r="A68" s="2">
        <v>215</v>
      </c>
      <c r="B68" s="149"/>
      <c r="C68" s="156">
        <v>1703</v>
      </c>
      <c r="D68" s="157" t="s">
        <v>152</v>
      </c>
      <c r="E68" s="294">
        <f t="shared" si="3"/>
        <v>0</v>
      </c>
      <c r="F68" s="484">
        <v>0</v>
      </c>
      <c r="G68" s="484">
        <v>0</v>
      </c>
      <c r="H68" s="160">
        <v>0</v>
      </c>
      <c r="I68" s="484">
        <v>0</v>
      </c>
      <c r="J68" s="484">
        <v>0</v>
      </c>
      <c r="K68" s="160">
        <v>0</v>
      </c>
      <c r="L68" s="294">
        <f t="shared" si="12"/>
        <v>0</v>
      </c>
      <c r="M68" s="7" t="str">
        <f t="shared" si="1"/>
        <v/>
      </c>
      <c r="N68" s="155"/>
    </row>
    <row r="69" spans="1:14" ht="18.75" customHeight="1">
      <c r="A69" s="2">
        <v>225</v>
      </c>
      <c r="B69" s="149"/>
      <c r="C69" s="156">
        <v>1706</v>
      </c>
      <c r="D69" s="157" t="s">
        <v>1972</v>
      </c>
      <c r="E69" s="294">
        <f t="shared" si="3"/>
        <v>0</v>
      </c>
      <c r="F69" s="484">
        <v>0</v>
      </c>
      <c r="G69" s="484">
        <v>0</v>
      </c>
      <c r="H69" s="160">
        <v>0</v>
      </c>
      <c r="I69" s="484">
        <v>0</v>
      </c>
      <c r="J69" s="484">
        <v>0</v>
      </c>
      <c r="K69" s="160">
        <v>0</v>
      </c>
      <c r="L69" s="294">
        <f t="shared" si="12"/>
        <v>0</v>
      </c>
      <c r="M69" s="7" t="str">
        <f t="shared" si="1"/>
        <v/>
      </c>
      <c r="N69" s="155"/>
    </row>
    <row r="70" spans="1:14" ht="18.75" customHeight="1">
      <c r="A70" s="2">
        <v>226</v>
      </c>
      <c r="B70" s="149"/>
      <c r="C70" s="156">
        <v>1707</v>
      </c>
      <c r="D70" s="157" t="s">
        <v>153</v>
      </c>
      <c r="E70" s="294">
        <f t="shared" si="3"/>
        <v>0</v>
      </c>
      <c r="F70" s="484">
        <v>0</v>
      </c>
      <c r="G70" s="484">
        <v>0</v>
      </c>
      <c r="H70" s="160">
        <v>0</v>
      </c>
      <c r="I70" s="484">
        <v>0</v>
      </c>
      <c r="J70" s="484">
        <v>0</v>
      </c>
      <c r="K70" s="160">
        <v>0</v>
      </c>
      <c r="L70" s="294">
        <f t="shared" si="12"/>
        <v>0</v>
      </c>
      <c r="M70" s="7" t="str">
        <f t="shared" si="1"/>
        <v/>
      </c>
      <c r="N70" s="155"/>
    </row>
    <row r="71" spans="1:14" ht="18.75" customHeight="1">
      <c r="A71" s="14">
        <v>227</v>
      </c>
      <c r="B71" s="149"/>
      <c r="C71" s="179">
        <v>1709</v>
      </c>
      <c r="D71" s="172" t="s">
        <v>154</v>
      </c>
      <c r="E71" s="286">
        <f t="shared" si="3"/>
        <v>0</v>
      </c>
      <c r="F71" s="484">
        <v>0</v>
      </c>
      <c r="G71" s="484">
        <v>0</v>
      </c>
      <c r="H71" s="175">
        <v>0</v>
      </c>
      <c r="I71" s="484">
        <v>0</v>
      </c>
      <c r="J71" s="484">
        <v>0</v>
      </c>
      <c r="K71" s="175">
        <v>0</v>
      </c>
      <c r="L71" s="286">
        <f t="shared" si="12"/>
        <v>0</v>
      </c>
      <c r="M71" s="7" t="str">
        <f t="shared" si="1"/>
        <v/>
      </c>
      <c r="N71" s="155"/>
    </row>
    <row r="72" spans="1:14" s="15" customFormat="1" ht="18.75" customHeight="1">
      <c r="A72" s="15">
        <v>235</v>
      </c>
      <c r="B72" s="167">
        <v>1900</v>
      </c>
      <c r="C72" s="147" t="s">
        <v>1205</v>
      </c>
      <c r="D72" s="183"/>
      <c r="E72" s="1363">
        <f t="shared" si="3"/>
        <v>0</v>
      </c>
      <c r="F72" s="1463">
        <v>0</v>
      </c>
      <c r="G72" s="1464">
        <v>0</v>
      </c>
      <c r="H72" s="1465">
        <v>0</v>
      </c>
      <c r="I72" s="1463">
        <v>0</v>
      </c>
      <c r="J72" s="1464">
        <v>0</v>
      </c>
      <c r="K72" s="1465">
        <v>0</v>
      </c>
      <c r="L72" s="1363">
        <f t="shared" si="12"/>
        <v>0</v>
      </c>
      <c r="M72" s="7" t="str">
        <f t="shared" si="1"/>
        <v/>
      </c>
      <c r="N72" s="155"/>
    </row>
    <row r="73" spans="1:14" s="15" customFormat="1" ht="18.75" customHeight="1">
      <c r="A73" s="15">
        <v>255</v>
      </c>
      <c r="B73" s="167">
        <v>2000</v>
      </c>
      <c r="C73" s="147" t="s">
        <v>155</v>
      </c>
      <c r="D73" s="183"/>
      <c r="E73" s="1363">
        <f t="shared" si="3"/>
        <v>0</v>
      </c>
      <c r="F73" s="1463">
        <v>0</v>
      </c>
      <c r="G73" s="189"/>
      <c r="H73" s="1465">
        <v>0</v>
      </c>
      <c r="I73" s="1463">
        <v>0</v>
      </c>
      <c r="J73" s="189"/>
      <c r="K73" s="1465">
        <v>0</v>
      </c>
      <c r="L73" s="1363">
        <f t="shared" si="12"/>
        <v>0</v>
      </c>
      <c r="M73" s="7" t="str">
        <f t="shared" si="1"/>
        <v/>
      </c>
      <c r="N73" s="155"/>
    </row>
    <row r="74" spans="1:14" s="15" customFormat="1" ht="18.75" customHeight="1">
      <c r="A74" s="15">
        <v>265</v>
      </c>
      <c r="B74" s="167">
        <v>2400</v>
      </c>
      <c r="C74" s="147" t="s">
        <v>156</v>
      </c>
      <c r="D74" s="183"/>
      <c r="E74" s="1363">
        <f t="shared" ref="E74:L74" si="13">SUM(E75:E89)</f>
        <v>0</v>
      </c>
      <c r="F74" s="168">
        <f t="shared" si="13"/>
        <v>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63">
        <f t="shared" si="13"/>
        <v>0</v>
      </c>
      <c r="M74" s="7" t="str">
        <f t="shared" si="1"/>
        <v/>
      </c>
      <c r="N74" s="155"/>
    </row>
    <row r="75" spans="1:14" ht="18.75" customHeight="1">
      <c r="A75" s="2">
        <v>270</v>
      </c>
      <c r="B75" s="149"/>
      <c r="C75" s="150">
        <v>2401</v>
      </c>
      <c r="D75" s="187" t="s">
        <v>157</v>
      </c>
      <c r="E75" s="280">
        <f t="shared" si="3"/>
        <v>0</v>
      </c>
      <c r="F75" s="483">
        <v>0</v>
      </c>
      <c r="G75" s="153"/>
      <c r="H75" s="154">
        <v>0</v>
      </c>
      <c r="I75" s="483">
        <v>0</v>
      </c>
      <c r="J75" s="153"/>
      <c r="K75" s="154">
        <v>0</v>
      </c>
      <c r="L75" s="280">
        <f>I75+J75+K75</f>
        <v>0</v>
      </c>
      <c r="M75" s="7" t="str">
        <f t="shared" si="1"/>
        <v/>
      </c>
      <c r="N75" s="155"/>
    </row>
    <row r="76" spans="1:14" ht="18.75" customHeight="1">
      <c r="A76" s="2">
        <v>280</v>
      </c>
      <c r="B76" s="149"/>
      <c r="C76" s="156">
        <v>2403</v>
      </c>
      <c r="D76" s="184" t="s">
        <v>158</v>
      </c>
      <c r="E76" s="294">
        <f t="shared" si="3"/>
        <v>0</v>
      </c>
      <c r="F76" s="483">
        <v>0</v>
      </c>
      <c r="G76" s="484">
        <v>0</v>
      </c>
      <c r="H76" s="160">
        <v>0</v>
      </c>
      <c r="I76" s="483">
        <v>0</v>
      </c>
      <c r="J76" s="484">
        <v>0</v>
      </c>
      <c r="K76" s="160">
        <v>0</v>
      </c>
      <c r="L76" s="294">
        <f t="shared" ref="L76:L89" si="14">I76+J76+K76</f>
        <v>0</v>
      </c>
      <c r="M76" s="7" t="str">
        <f t="shared" si="1"/>
        <v/>
      </c>
      <c r="N76" s="155"/>
    </row>
    <row r="77" spans="1:14" ht="18.75" customHeight="1">
      <c r="A77" s="2">
        <v>285</v>
      </c>
      <c r="B77" s="149"/>
      <c r="C77" s="156">
        <v>2404</v>
      </c>
      <c r="D77" s="157" t="s">
        <v>159</v>
      </c>
      <c r="E77" s="294">
        <f t="shared" si="3"/>
        <v>0</v>
      </c>
      <c r="F77" s="158"/>
      <c r="G77" s="159"/>
      <c r="H77" s="160">
        <v>0</v>
      </c>
      <c r="I77" s="158"/>
      <c r="J77" s="159"/>
      <c r="K77" s="160">
        <v>0</v>
      </c>
      <c r="L77" s="294">
        <f t="shared" si="14"/>
        <v>0</v>
      </c>
      <c r="M77" s="7" t="str">
        <f t="shared" si="1"/>
        <v/>
      </c>
      <c r="N77" s="155"/>
    </row>
    <row r="78" spans="1:14" ht="18.75" customHeight="1">
      <c r="A78" s="2">
        <v>290</v>
      </c>
      <c r="B78" s="149"/>
      <c r="C78" s="156">
        <v>2405</v>
      </c>
      <c r="D78" s="184" t="s">
        <v>160</v>
      </c>
      <c r="E78" s="294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4">
        <f t="shared" si="14"/>
        <v>0</v>
      </c>
      <c r="M78" s="7" t="str">
        <f t="shared" si="1"/>
        <v/>
      </c>
      <c r="N78" s="155"/>
    </row>
    <row r="79" spans="1:14" ht="18.75" customHeight="1">
      <c r="A79" s="2">
        <v>295</v>
      </c>
      <c r="B79" s="149"/>
      <c r="C79" s="156">
        <v>2406</v>
      </c>
      <c r="D79" s="184" t="s">
        <v>161</v>
      </c>
      <c r="E79" s="294">
        <f t="shared" si="3"/>
        <v>0</v>
      </c>
      <c r="F79" s="158"/>
      <c r="G79" s="159"/>
      <c r="H79" s="160">
        <v>0</v>
      </c>
      <c r="I79" s="158"/>
      <c r="J79" s="159"/>
      <c r="K79" s="160">
        <v>0</v>
      </c>
      <c r="L79" s="294">
        <f t="shared" si="14"/>
        <v>0</v>
      </c>
      <c r="M79" s="7" t="str">
        <f t="shared" si="1"/>
        <v/>
      </c>
      <c r="N79" s="155"/>
    </row>
    <row r="80" spans="1:14" ht="18.75" customHeight="1">
      <c r="A80" s="2">
        <v>300</v>
      </c>
      <c r="B80" s="149"/>
      <c r="C80" s="156">
        <v>2407</v>
      </c>
      <c r="D80" s="184" t="s">
        <v>162</v>
      </c>
      <c r="E80" s="294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4">
        <f t="shared" si="14"/>
        <v>0</v>
      </c>
      <c r="M80" s="7" t="str">
        <f t="shared" si="1"/>
        <v/>
      </c>
      <c r="N80" s="155"/>
    </row>
    <row r="81" spans="1:14" ht="18.75" customHeight="1">
      <c r="A81" s="2">
        <v>305</v>
      </c>
      <c r="B81" s="149"/>
      <c r="C81" s="156">
        <v>2408</v>
      </c>
      <c r="D81" s="184" t="s">
        <v>506</v>
      </c>
      <c r="E81" s="294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4">
        <f t="shared" si="14"/>
        <v>0</v>
      </c>
      <c r="M81" s="7" t="str">
        <f t="shared" si="1"/>
        <v/>
      </c>
      <c r="N81" s="155"/>
    </row>
    <row r="82" spans="1:14" ht="18.75" customHeight="1">
      <c r="A82" s="2">
        <v>310</v>
      </c>
      <c r="B82" s="149"/>
      <c r="C82" s="156">
        <v>2409</v>
      </c>
      <c r="D82" s="184" t="s">
        <v>507</v>
      </c>
      <c r="E82" s="294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4">
        <f t="shared" si="14"/>
        <v>0</v>
      </c>
      <c r="M82" s="7" t="str">
        <f t="shared" si="1"/>
        <v/>
      </c>
      <c r="N82" s="155"/>
    </row>
    <row r="83" spans="1:14" ht="18.75" customHeight="1">
      <c r="A83" s="2">
        <v>315</v>
      </c>
      <c r="B83" s="149"/>
      <c r="C83" s="156">
        <v>2410</v>
      </c>
      <c r="D83" s="184" t="s">
        <v>508</v>
      </c>
      <c r="E83" s="294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4">
        <f t="shared" si="14"/>
        <v>0</v>
      </c>
      <c r="M83" s="7" t="str">
        <f t="shared" si="1"/>
        <v/>
      </c>
      <c r="N83" s="155"/>
    </row>
    <row r="84" spans="1:14" ht="18.75" customHeight="1">
      <c r="A84" s="2">
        <v>325</v>
      </c>
      <c r="B84" s="149"/>
      <c r="C84" s="156">
        <v>2412</v>
      </c>
      <c r="D84" s="157" t="s">
        <v>509</v>
      </c>
      <c r="E84" s="294">
        <f t="shared" si="3"/>
        <v>0</v>
      </c>
      <c r="F84" s="483">
        <v>0</v>
      </c>
      <c r="G84" s="484">
        <v>0</v>
      </c>
      <c r="H84" s="160">
        <v>0</v>
      </c>
      <c r="I84" s="483">
        <v>0</v>
      </c>
      <c r="J84" s="484">
        <v>0</v>
      </c>
      <c r="K84" s="160">
        <v>0</v>
      </c>
      <c r="L84" s="294">
        <f t="shared" si="14"/>
        <v>0</v>
      </c>
      <c r="M84" s="7" t="str">
        <f t="shared" si="1"/>
        <v/>
      </c>
      <c r="N84" s="155"/>
    </row>
    <row r="85" spans="1:14" ht="18.75" customHeight="1">
      <c r="A85" s="2">
        <v>330</v>
      </c>
      <c r="B85" s="149"/>
      <c r="C85" s="156">
        <v>2413</v>
      </c>
      <c r="D85" s="184" t="s">
        <v>510</v>
      </c>
      <c r="E85" s="294">
        <f t="shared" si="3"/>
        <v>0</v>
      </c>
      <c r="F85" s="483">
        <v>0</v>
      </c>
      <c r="G85" s="159"/>
      <c r="H85" s="160">
        <v>0</v>
      </c>
      <c r="I85" s="483">
        <v>0</v>
      </c>
      <c r="J85" s="159"/>
      <c r="K85" s="160">
        <v>0</v>
      </c>
      <c r="L85" s="294">
        <f t="shared" si="14"/>
        <v>0</v>
      </c>
      <c r="M85" s="7" t="str">
        <f t="shared" si="1"/>
        <v/>
      </c>
      <c r="N85" s="155"/>
    </row>
    <row r="86" spans="1:14" ht="30.75" customHeight="1">
      <c r="A86" s="19">
        <v>335</v>
      </c>
      <c r="B86" s="149"/>
      <c r="C86" s="156">
        <v>2415</v>
      </c>
      <c r="D86" s="157" t="s">
        <v>511</v>
      </c>
      <c r="E86" s="294">
        <f t="shared" si="3"/>
        <v>0</v>
      </c>
      <c r="F86" s="483">
        <v>0</v>
      </c>
      <c r="G86" s="159"/>
      <c r="H86" s="160">
        <v>0</v>
      </c>
      <c r="I86" s="483">
        <v>0</v>
      </c>
      <c r="J86" s="159"/>
      <c r="K86" s="160">
        <v>0</v>
      </c>
      <c r="L86" s="294">
        <f t="shared" si="14"/>
        <v>0</v>
      </c>
      <c r="M86" s="7" t="str">
        <f t="shared" si="1"/>
        <v/>
      </c>
      <c r="N86" s="155"/>
    </row>
    <row r="87" spans="1:14" ht="18.75" customHeight="1">
      <c r="A87" s="1569"/>
      <c r="B87" s="192"/>
      <c r="C87" s="156">
        <v>2417</v>
      </c>
      <c r="D87" s="621" t="s">
        <v>1925</v>
      </c>
      <c r="E87" s="294">
        <f t="shared" si="3"/>
        <v>0</v>
      </c>
      <c r="F87" s="483">
        <v>0</v>
      </c>
      <c r="G87" s="159"/>
      <c r="H87" s="160">
        <v>0</v>
      </c>
      <c r="I87" s="483">
        <v>0</v>
      </c>
      <c r="J87" s="159"/>
      <c r="K87" s="160">
        <v>0</v>
      </c>
      <c r="L87" s="294">
        <f>I87+J87+K87</f>
        <v>0</v>
      </c>
      <c r="M87" s="7" t="str">
        <f t="shared" si="1"/>
        <v/>
      </c>
      <c r="N87" s="155"/>
    </row>
    <row r="88" spans="1:14" ht="18.75" customHeight="1">
      <c r="A88" s="20">
        <v>340</v>
      </c>
      <c r="B88" s="190"/>
      <c r="C88" s="156">
        <v>2418</v>
      </c>
      <c r="D88" s="191" t="s">
        <v>512</v>
      </c>
      <c r="E88" s="294">
        <f t="shared" si="3"/>
        <v>0</v>
      </c>
      <c r="F88" s="483">
        <v>0</v>
      </c>
      <c r="G88" s="159"/>
      <c r="H88" s="160">
        <v>0</v>
      </c>
      <c r="I88" s="483">
        <v>0</v>
      </c>
      <c r="J88" s="159"/>
      <c r="K88" s="160">
        <v>0</v>
      </c>
      <c r="L88" s="294">
        <f t="shared" si="14"/>
        <v>0</v>
      </c>
      <c r="M88" s="7" t="str">
        <f t="shared" si="1"/>
        <v/>
      </c>
      <c r="N88" s="155"/>
    </row>
    <row r="89" spans="1:14" ht="18.75" customHeight="1">
      <c r="A89" s="20">
        <v>345</v>
      </c>
      <c r="B89" s="192"/>
      <c r="C89" s="179">
        <v>2419</v>
      </c>
      <c r="D89" s="186" t="s">
        <v>513</v>
      </c>
      <c r="E89" s="286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6">
        <f t="shared" si="14"/>
        <v>0</v>
      </c>
      <c r="M89" s="7" t="str">
        <f t="shared" si="1"/>
        <v/>
      </c>
      <c r="N89" s="155"/>
    </row>
    <row r="90" spans="1:14" s="15" customFormat="1" ht="18.75" customHeight="1">
      <c r="A90" s="21">
        <v>350</v>
      </c>
      <c r="B90" s="167">
        <v>2500</v>
      </c>
      <c r="C90" s="147" t="s">
        <v>514</v>
      </c>
      <c r="D90" s="183"/>
      <c r="E90" s="1363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63">
        <f t="shared" si="15"/>
        <v>0</v>
      </c>
      <c r="M90" s="7" t="str">
        <f t="shared" ref="M90:M154" si="16">(IF($E90&lt;&gt;0,$M$2,IF($L90&lt;&gt;0,$M$2,"")))</f>
        <v/>
      </c>
      <c r="N90" s="155"/>
    </row>
    <row r="91" spans="1:14">
      <c r="A91" s="20">
        <v>355</v>
      </c>
      <c r="B91" s="190"/>
      <c r="C91" s="150">
        <v>2501</v>
      </c>
      <c r="D91" s="193" t="s">
        <v>515</v>
      </c>
      <c r="E91" s="280">
        <f t="shared" si="3"/>
        <v>0</v>
      </c>
      <c r="F91" s="152"/>
      <c r="G91" s="1605"/>
      <c r="H91" s="154">
        <v>0</v>
      </c>
      <c r="I91" s="152"/>
      <c r="J91" s="1605"/>
      <c r="K91" s="154">
        <v>0</v>
      </c>
      <c r="L91" s="280">
        <f>I91+J91+K91</f>
        <v>0</v>
      </c>
      <c r="M91" s="7" t="str">
        <f t="shared" si="16"/>
        <v/>
      </c>
      <c r="N91" s="155"/>
    </row>
    <row r="92" spans="1:14">
      <c r="A92" s="20">
        <v>356</v>
      </c>
      <c r="B92" s="192"/>
      <c r="C92" s="179">
        <v>2502</v>
      </c>
      <c r="D92" s="194" t="s">
        <v>181</v>
      </c>
      <c r="E92" s="286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6">
        <f>I92+J92+K92</f>
        <v>0</v>
      </c>
      <c r="M92" s="7" t="str">
        <f t="shared" si="16"/>
        <v/>
      </c>
      <c r="N92" s="155"/>
    </row>
    <row r="93" spans="1:14" s="15" customFormat="1" ht="18.75" customHeight="1">
      <c r="A93" s="22">
        <v>360</v>
      </c>
      <c r="B93" s="167">
        <v>2600</v>
      </c>
      <c r="C93" s="147" t="s">
        <v>182</v>
      </c>
      <c r="D93" s="183"/>
      <c r="E93" s="1363">
        <f t="shared" si="3"/>
        <v>0</v>
      </c>
      <c r="F93" s="1463">
        <v>0</v>
      </c>
      <c r="G93" s="1464">
        <v>0</v>
      </c>
      <c r="H93" s="1465">
        <v>0</v>
      </c>
      <c r="I93" s="1463">
        <v>0</v>
      </c>
      <c r="J93" s="1464">
        <v>0</v>
      </c>
      <c r="K93" s="1465">
        <v>0</v>
      </c>
      <c r="L93" s="1363">
        <f>I93+J93+K93</f>
        <v>0</v>
      </c>
      <c r="M93" s="7" t="str">
        <f t="shared" si="16"/>
        <v/>
      </c>
      <c r="N93" s="155"/>
    </row>
    <row r="94" spans="1:14" s="15" customFormat="1" ht="18.75" customHeight="1">
      <c r="A94" s="22">
        <v>370</v>
      </c>
      <c r="B94" s="167">
        <v>2700</v>
      </c>
      <c r="C94" s="147" t="s">
        <v>183</v>
      </c>
      <c r="D94" s="183"/>
      <c r="E94" s="1363">
        <f t="shared" ref="E94:L94" si="17">SUM(E95:E105)</f>
        <v>0</v>
      </c>
      <c r="F94" s="168">
        <f t="shared" si="17"/>
        <v>0</v>
      </c>
      <c r="G94" s="169">
        <f t="shared" si="17"/>
        <v>0</v>
      </c>
      <c r="H94" s="170">
        <f t="shared" si="17"/>
        <v>0</v>
      </c>
      <c r="I94" s="168">
        <f t="shared" si="17"/>
        <v>0</v>
      </c>
      <c r="J94" s="169">
        <f t="shared" si="17"/>
        <v>0</v>
      </c>
      <c r="K94" s="170">
        <f t="shared" si="17"/>
        <v>0</v>
      </c>
      <c r="L94" s="1363">
        <f t="shared" si="17"/>
        <v>0</v>
      </c>
      <c r="M94" s="7" t="str">
        <f t="shared" si="16"/>
        <v/>
      </c>
      <c r="N94" s="155"/>
    </row>
    <row r="95" spans="1:14" ht="18.75" customHeight="1">
      <c r="A95" s="23">
        <v>380</v>
      </c>
      <c r="B95" s="149"/>
      <c r="C95" s="156">
        <v>2702</v>
      </c>
      <c r="D95" s="157" t="s">
        <v>2045</v>
      </c>
      <c r="E95" s="294">
        <f t="shared" ref="E95:E105" si="18">F95+G95+H95</f>
        <v>0</v>
      </c>
      <c r="F95" s="483">
        <v>0</v>
      </c>
      <c r="G95" s="159"/>
      <c r="H95" s="160">
        <v>0</v>
      </c>
      <c r="I95" s="483">
        <v>0</v>
      </c>
      <c r="J95" s="159"/>
      <c r="K95" s="160">
        <v>0</v>
      </c>
      <c r="L95" s="294">
        <f t="shared" ref="L95:L105" si="19">I95+J95+K95</f>
        <v>0</v>
      </c>
      <c r="M95" s="7" t="str">
        <f t="shared" si="16"/>
        <v/>
      </c>
      <c r="N95" s="155"/>
    </row>
    <row r="96" spans="1:14" ht="18.75" customHeight="1">
      <c r="A96" s="23">
        <v>385</v>
      </c>
      <c r="B96" s="149"/>
      <c r="C96" s="156">
        <v>2703</v>
      </c>
      <c r="D96" s="157" t="s">
        <v>184</v>
      </c>
      <c r="E96" s="294">
        <f t="shared" si="18"/>
        <v>0</v>
      </c>
      <c r="F96" s="483">
        <v>0</v>
      </c>
      <c r="G96" s="159"/>
      <c r="H96" s="160">
        <v>0</v>
      </c>
      <c r="I96" s="483">
        <v>0</v>
      </c>
      <c r="J96" s="159"/>
      <c r="K96" s="160">
        <v>0</v>
      </c>
      <c r="L96" s="294">
        <f t="shared" si="19"/>
        <v>0</v>
      </c>
      <c r="M96" s="7" t="str">
        <f t="shared" si="16"/>
        <v/>
      </c>
      <c r="N96" s="155"/>
    </row>
    <row r="97" spans="1:14" ht="18.75" customHeight="1">
      <c r="A97" s="23">
        <v>390</v>
      </c>
      <c r="B97" s="195"/>
      <c r="C97" s="156">
        <v>2704</v>
      </c>
      <c r="D97" s="157" t="s">
        <v>185</v>
      </c>
      <c r="E97" s="294">
        <f t="shared" si="18"/>
        <v>0</v>
      </c>
      <c r="F97" s="483">
        <v>0</v>
      </c>
      <c r="G97" s="159"/>
      <c r="H97" s="160">
        <v>0</v>
      </c>
      <c r="I97" s="483">
        <v>0</v>
      </c>
      <c r="J97" s="159"/>
      <c r="K97" s="160">
        <v>0</v>
      </c>
      <c r="L97" s="294">
        <f t="shared" si="19"/>
        <v>0</v>
      </c>
      <c r="M97" s="7" t="str">
        <f t="shared" si="16"/>
        <v/>
      </c>
      <c r="N97" s="155"/>
    </row>
    <row r="98" spans="1:14" ht="18.75" customHeight="1">
      <c r="A98" s="23">
        <v>395</v>
      </c>
      <c r="B98" s="149"/>
      <c r="C98" s="156">
        <v>2705</v>
      </c>
      <c r="D98" s="157" t="s">
        <v>186</v>
      </c>
      <c r="E98" s="294">
        <f t="shared" si="18"/>
        <v>0</v>
      </c>
      <c r="F98" s="483">
        <v>0</v>
      </c>
      <c r="G98" s="159"/>
      <c r="H98" s="160">
        <v>0</v>
      </c>
      <c r="I98" s="483">
        <v>0</v>
      </c>
      <c r="J98" s="159"/>
      <c r="K98" s="160">
        <v>0</v>
      </c>
      <c r="L98" s="294">
        <f t="shared" si="19"/>
        <v>0</v>
      </c>
      <c r="M98" s="7" t="str">
        <f t="shared" si="16"/>
        <v/>
      </c>
      <c r="N98" s="155"/>
    </row>
    <row r="99" spans="1:14" ht="18.75" customHeight="1">
      <c r="A99" s="23">
        <v>405</v>
      </c>
      <c r="B99" s="149"/>
      <c r="C99" s="156">
        <v>2707</v>
      </c>
      <c r="D99" s="157" t="s">
        <v>187</v>
      </c>
      <c r="E99" s="294">
        <f t="shared" si="18"/>
        <v>0</v>
      </c>
      <c r="F99" s="483">
        <v>0</v>
      </c>
      <c r="G99" s="159"/>
      <c r="H99" s="160">
        <v>0</v>
      </c>
      <c r="I99" s="483">
        <v>0</v>
      </c>
      <c r="J99" s="159"/>
      <c r="K99" s="160">
        <v>0</v>
      </c>
      <c r="L99" s="294">
        <f t="shared" si="19"/>
        <v>0</v>
      </c>
      <c r="M99" s="7" t="str">
        <f t="shared" si="16"/>
        <v/>
      </c>
      <c r="N99" s="155"/>
    </row>
    <row r="100" spans="1:14" ht="18.75" customHeight="1">
      <c r="A100" s="23">
        <v>410</v>
      </c>
      <c r="B100" s="171"/>
      <c r="C100" s="156">
        <v>2708</v>
      </c>
      <c r="D100" s="157" t="s">
        <v>519</v>
      </c>
      <c r="E100" s="294">
        <f t="shared" si="18"/>
        <v>0</v>
      </c>
      <c r="F100" s="158"/>
      <c r="G100" s="159"/>
      <c r="H100" s="160">
        <v>0</v>
      </c>
      <c r="I100" s="158"/>
      <c r="J100" s="159"/>
      <c r="K100" s="160">
        <v>0</v>
      </c>
      <c r="L100" s="294">
        <f t="shared" si="19"/>
        <v>0</v>
      </c>
      <c r="M100" s="7" t="str">
        <f t="shared" si="16"/>
        <v/>
      </c>
      <c r="N100" s="155"/>
    </row>
    <row r="101" spans="1:14" ht="18.75" customHeight="1">
      <c r="A101" s="23">
        <v>420</v>
      </c>
      <c r="B101" s="149"/>
      <c r="C101" s="156">
        <v>2710</v>
      </c>
      <c r="D101" s="157" t="s">
        <v>520</v>
      </c>
      <c r="E101" s="294">
        <f t="shared" si="18"/>
        <v>0</v>
      </c>
      <c r="F101" s="158"/>
      <c r="G101" s="159"/>
      <c r="H101" s="160">
        <v>0</v>
      </c>
      <c r="I101" s="158"/>
      <c r="J101" s="159"/>
      <c r="K101" s="160">
        <v>0</v>
      </c>
      <c r="L101" s="294">
        <f t="shared" si="19"/>
        <v>0</v>
      </c>
      <c r="M101" s="7" t="str">
        <f t="shared" si="16"/>
        <v/>
      </c>
      <c r="N101" s="155"/>
    </row>
    <row r="102" spans="1:14" ht="18.75" customHeight="1">
      <c r="A102" s="23">
        <v>425</v>
      </c>
      <c r="B102" s="149"/>
      <c r="C102" s="156">
        <v>2711</v>
      </c>
      <c r="D102" s="157" t="s">
        <v>521</v>
      </c>
      <c r="E102" s="294">
        <f t="shared" si="18"/>
        <v>0</v>
      </c>
      <c r="F102" s="158"/>
      <c r="G102" s="159"/>
      <c r="H102" s="160">
        <v>0</v>
      </c>
      <c r="I102" s="158"/>
      <c r="J102" s="159"/>
      <c r="K102" s="160">
        <v>0</v>
      </c>
      <c r="L102" s="294">
        <f t="shared" si="19"/>
        <v>0</v>
      </c>
      <c r="M102" s="7" t="str">
        <f t="shared" si="16"/>
        <v/>
      </c>
      <c r="N102" s="155"/>
    </row>
    <row r="103" spans="1:14" ht="18.75" customHeight="1">
      <c r="A103" s="23">
        <v>430</v>
      </c>
      <c r="B103" s="149"/>
      <c r="C103" s="156">
        <v>2715</v>
      </c>
      <c r="D103" s="157" t="s">
        <v>522</v>
      </c>
      <c r="E103" s="294">
        <f t="shared" si="18"/>
        <v>0</v>
      </c>
      <c r="F103" s="483">
        <v>0</v>
      </c>
      <c r="G103" s="159"/>
      <c r="H103" s="160">
        <v>0</v>
      </c>
      <c r="I103" s="483">
        <v>0</v>
      </c>
      <c r="J103" s="159"/>
      <c r="K103" s="160">
        <v>0</v>
      </c>
      <c r="L103" s="294">
        <f t="shared" si="19"/>
        <v>0</v>
      </c>
      <c r="M103" s="7" t="str">
        <f t="shared" si="16"/>
        <v/>
      </c>
      <c r="N103" s="155"/>
    </row>
    <row r="104" spans="1:14" ht="18.75" customHeight="1">
      <c r="A104" s="24">
        <v>436</v>
      </c>
      <c r="B104" s="149"/>
      <c r="C104" s="156">
        <v>2717</v>
      </c>
      <c r="D104" s="196" t="s">
        <v>523</v>
      </c>
      <c r="E104" s="294">
        <f t="shared" si="18"/>
        <v>0</v>
      </c>
      <c r="F104" s="483">
        <v>0</v>
      </c>
      <c r="G104" s="159"/>
      <c r="H104" s="160">
        <v>0</v>
      </c>
      <c r="I104" s="483">
        <v>0</v>
      </c>
      <c r="J104" s="159"/>
      <c r="K104" s="160">
        <v>0</v>
      </c>
      <c r="L104" s="294">
        <f t="shared" si="19"/>
        <v>0</v>
      </c>
      <c r="M104" s="7" t="str">
        <f t="shared" si="16"/>
        <v/>
      </c>
      <c r="N104" s="155"/>
    </row>
    <row r="105" spans="1:14" ht="18.75" customHeight="1">
      <c r="A105" s="23">
        <v>440</v>
      </c>
      <c r="B105" s="149"/>
      <c r="C105" s="179">
        <v>2729</v>
      </c>
      <c r="D105" s="197" t="s">
        <v>524</v>
      </c>
      <c r="E105" s="286">
        <f t="shared" si="18"/>
        <v>0</v>
      </c>
      <c r="F105" s="173"/>
      <c r="G105" s="174"/>
      <c r="H105" s="175">
        <v>0</v>
      </c>
      <c r="I105" s="173"/>
      <c r="J105" s="174"/>
      <c r="K105" s="175">
        <v>0</v>
      </c>
      <c r="L105" s="286">
        <f t="shared" si="19"/>
        <v>0</v>
      </c>
      <c r="M105" s="7" t="str">
        <f t="shared" si="16"/>
        <v/>
      </c>
      <c r="N105" s="155"/>
    </row>
    <row r="106" spans="1:14" s="15" customFormat="1" ht="18.75" customHeight="1">
      <c r="A106" s="22">
        <v>445</v>
      </c>
      <c r="B106" s="167">
        <v>2800</v>
      </c>
      <c r="C106" s="147" t="s">
        <v>525</v>
      </c>
      <c r="D106" s="183"/>
      <c r="E106" s="1363">
        <f t="shared" ref="E106:J106" si="20">+E107+E108+E109</f>
        <v>0</v>
      </c>
      <c r="F106" s="168">
        <f t="shared" si="20"/>
        <v>0</v>
      </c>
      <c r="G106" s="169">
        <f t="shared" si="20"/>
        <v>0</v>
      </c>
      <c r="H106" s="170">
        <f>+H107+H108+H109</f>
        <v>0</v>
      </c>
      <c r="I106" s="168">
        <f t="shared" si="20"/>
        <v>0</v>
      </c>
      <c r="J106" s="169">
        <f t="shared" si="20"/>
        <v>0</v>
      </c>
      <c r="K106" s="170">
        <f>+K107+K108+K109</f>
        <v>0</v>
      </c>
      <c r="L106" s="1363">
        <f>SUM(L107:L109)</f>
        <v>0</v>
      </c>
      <c r="M106" s="7" t="str">
        <f t="shared" si="16"/>
        <v/>
      </c>
      <c r="N106" s="155"/>
    </row>
    <row r="107" spans="1:14" ht="32.25" customHeight="1">
      <c r="A107" s="23">
        <v>450</v>
      </c>
      <c r="B107" s="149"/>
      <c r="C107" s="150">
        <v>2801</v>
      </c>
      <c r="D107" s="187" t="s">
        <v>526</v>
      </c>
      <c r="E107" s="280">
        <f>F107+G107+H107</f>
        <v>0</v>
      </c>
      <c r="F107" s="152"/>
      <c r="G107" s="153"/>
      <c r="H107" s="154">
        <v>0</v>
      </c>
      <c r="I107" s="152"/>
      <c r="J107" s="153"/>
      <c r="K107" s="154">
        <v>0</v>
      </c>
      <c r="L107" s="280">
        <f>I107+J107+K107</f>
        <v>0</v>
      </c>
      <c r="M107" s="7" t="str">
        <f t="shared" si="16"/>
        <v/>
      </c>
      <c r="N107" s="155"/>
    </row>
    <row r="108" spans="1:14" ht="18.75" customHeight="1">
      <c r="A108" s="23">
        <v>455</v>
      </c>
      <c r="B108" s="149"/>
      <c r="C108" s="156">
        <v>2802</v>
      </c>
      <c r="D108" s="191" t="s">
        <v>527</v>
      </c>
      <c r="E108" s="294">
        <f>F108+G108+H108</f>
        <v>0</v>
      </c>
      <c r="F108" s="158"/>
      <c r="G108" s="159"/>
      <c r="H108" s="160">
        <v>0</v>
      </c>
      <c r="I108" s="158"/>
      <c r="J108" s="159"/>
      <c r="K108" s="160">
        <v>0</v>
      </c>
      <c r="L108" s="294">
        <f>I108+J108+K108</f>
        <v>0</v>
      </c>
      <c r="M108" s="7" t="str">
        <f t="shared" si="16"/>
        <v/>
      </c>
      <c r="N108" s="155"/>
    </row>
    <row r="109" spans="1:14" ht="18.75" customHeight="1">
      <c r="A109" s="23">
        <v>455</v>
      </c>
      <c r="B109" s="149"/>
      <c r="C109" s="179">
        <v>2809</v>
      </c>
      <c r="D109" s="198" t="s">
        <v>255</v>
      </c>
      <c r="E109" s="286">
        <f>F109+G109+H109</f>
        <v>0</v>
      </c>
      <c r="F109" s="173"/>
      <c r="G109" s="174"/>
      <c r="H109" s="175">
        <v>0</v>
      </c>
      <c r="I109" s="173"/>
      <c r="J109" s="174"/>
      <c r="K109" s="175">
        <v>0</v>
      </c>
      <c r="L109" s="286">
        <f>I109+J109+K109</f>
        <v>0</v>
      </c>
      <c r="M109" s="7" t="str">
        <f t="shared" si="16"/>
        <v/>
      </c>
      <c r="N109" s="155"/>
    </row>
    <row r="110" spans="1:14" s="15" customFormat="1" ht="18.75" customHeight="1">
      <c r="A110" s="22">
        <v>470</v>
      </c>
      <c r="B110" s="167">
        <v>3600</v>
      </c>
      <c r="C110" s="147" t="s">
        <v>833</v>
      </c>
      <c r="D110" s="183"/>
      <c r="E110" s="1363">
        <f t="shared" ref="E110:L110" si="21">SUM(E111:E118)</f>
        <v>0</v>
      </c>
      <c r="F110" s="168">
        <f t="shared" si="21"/>
        <v>0</v>
      </c>
      <c r="G110" s="169">
        <f t="shared" si="21"/>
        <v>0</v>
      </c>
      <c r="H110" s="170">
        <f>SUM(H111:H118)</f>
        <v>0</v>
      </c>
      <c r="I110" s="168">
        <f t="shared" si="21"/>
        <v>0</v>
      </c>
      <c r="J110" s="169">
        <f t="shared" si="21"/>
        <v>0</v>
      </c>
      <c r="K110" s="170">
        <f>SUM(K111:K118)</f>
        <v>0</v>
      </c>
      <c r="L110" s="1363">
        <f t="shared" si="21"/>
        <v>0</v>
      </c>
      <c r="M110" s="7" t="str">
        <f t="shared" si="16"/>
        <v/>
      </c>
      <c r="N110" s="155"/>
    </row>
    <row r="111" spans="1:14" ht="18.75" customHeight="1">
      <c r="A111" s="23">
        <v>475</v>
      </c>
      <c r="B111" s="149"/>
      <c r="C111" s="150">
        <v>3601</v>
      </c>
      <c r="D111" s="187" t="s">
        <v>528</v>
      </c>
      <c r="E111" s="280">
        <f t="shared" ref="E111:E118" si="22">F111+G111+H111</f>
        <v>0</v>
      </c>
      <c r="F111" s="152"/>
      <c r="G111" s="153"/>
      <c r="H111" s="154">
        <v>0</v>
      </c>
      <c r="I111" s="152"/>
      <c r="J111" s="153"/>
      <c r="K111" s="154">
        <v>0</v>
      </c>
      <c r="L111" s="280">
        <f t="shared" ref="L111:L118" si="23">I111+J111+K111</f>
        <v>0</v>
      </c>
      <c r="M111" s="7" t="str">
        <f t="shared" si="16"/>
        <v/>
      </c>
      <c r="N111" s="155"/>
    </row>
    <row r="112" spans="1:14" ht="18.75" customHeight="1">
      <c r="A112" s="23"/>
      <c r="B112" s="149"/>
      <c r="C112" s="156">
        <v>3605</v>
      </c>
      <c r="D112" s="157" t="s">
        <v>1963</v>
      </c>
      <c r="E112" s="294">
        <f>F112+G112+H112</f>
        <v>0</v>
      </c>
      <c r="F112" s="483">
        <v>0</v>
      </c>
      <c r="G112" s="484">
        <v>0</v>
      </c>
      <c r="H112" s="160">
        <v>0</v>
      </c>
      <c r="I112" s="483">
        <v>0</v>
      </c>
      <c r="J112" s="484">
        <v>0</v>
      </c>
      <c r="K112" s="160">
        <v>0</v>
      </c>
      <c r="L112" s="294">
        <f>I112+J112+K112</f>
        <v>0</v>
      </c>
      <c r="M112" s="7" t="str">
        <f t="shared" si="16"/>
        <v/>
      </c>
      <c r="N112" s="155"/>
    </row>
    <row r="113" spans="1:14" ht="18.75" customHeight="1">
      <c r="A113" s="23"/>
      <c r="B113" s="149"/>
      <c r="C113" s="156">
        <v>3608</v>
      </c>
      <c r="D113" s="157" t="s">
        <v>1926</v>
      </c>
      <c r="E113" s="294">
        <f>F113+G113+H113</f>
        <v>0</v>
      </c>
      <c r="F113" s="483">
        <v>0</v>
      </c>
      <c r="G113" s="484">
        <v>0</v>
      </c>
      <c r="H113" s="160">
        <v>0</v>
      </c>
      <c r="I113" s="483">
        <v>0</v>
      </c>
      <c r="J113" s="484">
        <v>0</v>
      </c>
      <c r="K113" s="160">
        <v>0</v>
      </c>
      <c r="L113" s="294">
        <f>I113+J113+K113</f>
        <v>0</v>
      </c>
      <c r="M113" s="7" t="str">
        <f t="shared" si="16"/>
        <v/>
      </c>
      <c r="N113" s="155"/>
    </row>
    <row r="114" spans="1:14" ht="18.75" customHeight="1">
      <c r="A114" s="23"/>
      <c r="B114" s="149"/>
      <c r="C114" s="156">
        <v>3610</v>
      </c>
      <c r="D114" s="157" t="s">
        <v>834</v>
      </c>
      <c r="E114" s="294">
        <f t="shared" si="22"/>
        <v>0</v>
      </c>
      <c r="F114" s="158"/>
      <c r="G114" s="159"/>
      <c r="H114" s="160">
        <v>0</v>
      </c>
      <c r="I114" s="158"/>
      <c r="J114" s="159"/>
      <c r="K114" s="160">
        <v>0</v>
      </c>
      <c r="L114" s="294">
        <f t="shared" si="23"/>
        <v>0</v>
      </c>
      <c r="M114" s="7" t="str">
        <f t="shared" si="16"/>
        <v/>
      </c>
      <c r="N114" s="155"/>
    </row>
    <row r="115" spans="1:14" ht="18.75" customHeight="1">
      <c r="A115" s="23">
        <v>480</v>
      </c>
      <c r="B115" s="149"/>
      <c r="C115" s="156">
        <v>3611</v>
      </c>
      <c r="D115" s="157" t="s">
        <v>529</v>
      </c>
      <c r="E115" s="294">
        <f t="shared" si="22"/>
        <v>0</v>
      </c>
      <c r="F115" s="158"/>
      <c r="G115" s="159"/>
      <c r="H115" s="160">
        <v>0</v>
      </c>
      <c r="I115" s="158"/>
      <c r="J115" s="159"/>
      <c r="K115" s="160">
        <v>0</v>
      </c>
      <c r="L115" s="294">
        <f t="shared" si="23"/>
        <v>0</v>
      </c>
      <c r="M115" s="7" t="str">
        <f t="shared" si="16"/>
        <v/>
      </c>
      <c r="N115" s="155"/>
    </row>
    <row r="116" spans="1:14" ht="18.75" customHeight="1">
      <c r="A116" s="23">
        <v>485</v>
      </c>
      <c r="B116" s="149"/>
      <c r="C116" s="156">
        <v>3612</v>
      </c>
      <c r="D116" s="157" t="s">
        <v>530</v>
      </c>
      <c r="E116" s="294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4">
        <f t="shared" si="23"/>
        <v>0</v>
      </c>
      <c r="M116" s="7" t="str">
        <f t="shared" si="16"/>
        <v/>
      </c>
      <c r="N116" s="155"/>
    </row>
    <row r="117" spans="1:14" s="17" customFormat="1" ht="18.75" customHeight="1">
      <c r="A117" s="25"/>
      <c r="B117" s="149"/>
      <c r="C117" s="156">
        <v>3618</v>
      </c>
      <c r="D117" s="157" t="s">
        <v>863</v>
      </c>
      <c r="E117" s="294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4">
        <f t="shared" si="23"/>
        <v>0</v>
      </c>
      <c r="M117" s="7" t="str">
        <f t="shared" si="16"/>
        <v/>
      </c>
      <c r="N117" s="155"/>
    </row>
    <row r="118" spans="1:14" ht="18.75" customHeight="1">
      <c r="A118" s="23">
        <v>490</v>
      </c>
      <c r="B118" s="149"/>
      <c r="C118" s="162">
        <v>3619</v>
      </c>
      <c r="D118" s="197" t="s">
        <v>531</v>
      </c>
      <c r="E118" s="286">
        <f t="shared" si="22"/>
        <v>0</v>
      </c>
      <c r="F118" s="173"/>
      <c r="G118" s="174"/>
      <c r="H118" s="175">
        <v>0</v>
      </c>
      <c r="I118" s="173"/>
      <c r="J118" s="174"/>
      <c r="K118" s="175">
        <v>0</v>
      </c>
      <c r="L118" s="286">
        <f t="shared" si="23"/>
        <v>0</v>
      </c>
      <c r="M118" s="7" t="str">
        <f t="shared" si="16"/>
        <v/>
      </c>
      <c r="N118" s="155"/>
    </row>
    <row r="119" spans="1:14" s="15" customFormat="1" ht="18.75" customHeight="1">
      <c r="A119" s="22">
        <v>495</v>
      </c>
      <c r="B119" s="167">
        <v>3700</v>
      </c>
      <c r="C119" s="147" t="s">
        <v>532</v>
      </c>
      <c r="D119" s="183"/>
      <c r="E119" s="1363">
        <f t="shared" ref="E119:L119" si="24">SUM(E120:E122)</f>
        <v>0</v>
      </c>
      <c r="F119" s="168">
        <f t="shared" si="24"/>
        <v>0</v>
      </c>
      <c r="G119" s="169">
        <f t="shared" si="24"/>
        <v>0</v>
      </c>
      <c r="H119" s="170">
        <f>SUM(H120:H122)</f>
        <v>0</v>
      </c>
      <c r="I119" s="168">
        <f t="shared" si="24"/>
        <v>0</v>
      </c>
      <c r="J119" s="169">
        <f t="shared" si="24"/>
        <v>0</v>
      </c>
      <c r="K119" s="170">
        <f>SUM(K120:K122)</f>
        <v>0</v>
      </c>
      <c r="L119" s="1363">
        <f t="shared" si="24"/>
        <v>0</v>
      </c>
      <c r="M119" s="7" t="str">
        <f t="shared" si="16"/>
        <v/>
      </c>
      <c r="N119" s="155"/>
    </row>
    <row r="120" spans="1:14" ht="18.75" customHeight="1">
      <c r="A120" s="23">
        <v>500</v>
      </c>
      <c r="B120" s="149"/>
      <c r="C120" s="150">
        <v>3701</v>
      </c>
      <c r="D120" s="151" t="s">
        <v>533</v>
      </c>
      <c r="E120" s="280">
        <f>F120+G120+H120</f>
        <v>0</v>
      </c>
      <c r="F120" s="152"/>
      <c r="G120" s="153"/>
      <c r="H120" s="154">
        <v>0</v>
      </c>
      <c r="I120" s="152"/>
      <c r="J120" s="153"/>
      <c r="K120" s="154">
        <v>0</v>
      </c>
      <c r="L120" s="280">
        <f>I120+J120+K120</f>
        <v>0</v>
      </c>
      <c r="M120" s="7" t="str">
        <f t="shared" si="16"/>
        <v/>
      </c>
      <c r="N120" s="155"/>
    </row>
    <row r="121" spans="1:14" ht="18.75" customHeight="1">
      <c r="A121" s="23">
        <v>505</v>
      </c>
      <c r="B121" s="149"/>
      <c r="C121" s="156">
        <v>3702</v>
      </c>
      <c r="D121" s="157" t="s">
        <v>534</v>
      </c>
      <c r="E121" s="294">
        <f>F121+G121+H121</f>
        <v>0</v>
      </c>
      <c r="F121" s="158"/>
      <c r="G121" s="159"/>
      <c r="H121" s="160">
        <v>0</v>
      </c>
      <c r="I121" s="158"/>
      <c r="J121" s="159"/>
      <c r="K121" s="160">
        <v>0</v>
      </c>
      <c r="L121" s="294">
        <f>I121+J121+K121</f>
        <v>0</v>
      </c>
      <c r="M121" s="7" t="str">
        <f t="shared" si="16"/>
        <v/>
      </c>
      <c r="N121" s="155"/>
    </row>
    <row r="122" spans="1:14" ht="18.75" customHeight="1">
      <c r="A122" s="23">
        <v>510</v>
      </c>
      <c r="B122" s="149"/>
      <c r="C122" s="179">
        <v>3709</v>
      </c>
      <c r="D122" s="186" t="s">
        <v>535</v>
      </c>
      <c r="E122" s="286">
        <f>F122+G122+H122</f>
        <v>0</v>
      </c>
      <c r="F122" s="173"/>
      <c r="G122" s="174"/>
      <c r="H122" s="175">
        <v>0</v>
      </c>
      <c r="I122" s="173"/>
      <c r="J122" s="174"/>
      <c r="K122" s="175">
        <v>0</v>
      </c>
      <c r="L122" s="286">
        <f>I122+J122+K122</f>
        <v>0</v>
      </c>
      <c r="M122" s="7" t="str">
        <f t="shared" si="16"/>
        <v/>
      </c>
      <c r="N122" s="155"/>
    </row>
    <row r="123" spans="1:14" s="27" customFormat="1" ht="18.75" customHeight="1">
      <c r="A123" s="26">
        <v>515</v>
      </c>
      <c r="B123" s="167">
        <v>4000</v>
      </c>
      <c r="C123" s="147" t="s">
        <v>864</v>
      </c>
      <c r="D123" s="183"/>
      <c r="E123" s="1363">
        <f t="shared" ref="E123:L123" si="25">SUM(E124:E134)</f>
        <v>0</v>
      </c>
      <c r="F123" s="168">
        <f t="shared" si="25"/>
        <v>0</v>
      </c>
      <c r="G123" s="169">
        <f t="shared" si="25"/>
        <v>0</v>
      </c>
      <c r="H123" s="170">
        <f>SUM(H124:H134)</f>
        <v>0</v>
      </c>
      <c r="I123" s="168">
        <f t="shared" si="25"/>
        <v>0</v>
      </c>
      <c r="J123" s="169">
        <f t="shared" si="25"/>
        <v>0</v>
      </c>
      <c r="K123" s="170">
        <f>SUM(K124:K134)</f>
        <v>0</v>
      </c>
      <c r="L123" s="1363">
        <f t="shared" si="25"/>
        <v>0</v>
      </c>
      <c r="M123" s="7" t="str">
        <f t="shared" si="16"/>
        <v/>
      </c>
      <c r="N123" s="155"/>
    </row>
    <row r="124" spans="1:14" s="30" customFormat="1" ht="18.75" customHeight="1">
      <c r="A124" s="28">
        <v>516</v>
      </c>
      <c r="B124" s="149"/>
      <c r="C124" s="150">
        <v>4021</v>
      </c>
      <c r="D124" s="199" t="s">
        <v>536</v>
      </c>
      <c r="E124" s="280">
        <f t="shared" ref="E124:E136" si="26">F124+G124+H124</f>
        <v>0</v>
      </c>
      <c r="F124" s="152"/>
      <c r="G124" s="153"/>
      <c r="H124" s="154">
        <v>0</v>
      </c>
      <c r="I124" s="152"/>
      <c r="J124" s="153"/>
      <c r="K124" s="154">
        <v>0</v>
      </c>
      <c r="L124" s="280">
        <f t="shared" ref="L124:L136" si="27">I124+J124+K124</f>
        <v>0</v>
      </c>
      <c r="M124" s="7" t="str">
        <f t="shared" si="16"/>
        <v/>
      </c>
      <c r="N124" s="155"/>
    </row>
    <row r="125" spans="1:14" s="30" customFormat="1" ht="18.75" customHeight="1">
      <c r="A125" s="28">
        <v>517</v>
      </c>
      <c r="B125" s="149"/>
      <c r="C125" s="156">
        <v>4022</v>
      </c>
      <c r="D125" s="200" t="s">
        <v>714</v>
      </c>
      <c r="E125" s="294">
        <f t="shared" si="26"/>
        <v>0</v>
      </c>
      <c r="F125" s="158"/>
      <c r="G125" s="159"/>
      <c r="H125" s="160">
        <v>0</v>
      </c>
      <c r="I125" s="158"/>
      <c r="J125" s="159"/>
      <c r="K125" s="160">
        <v>0</v>
      </c>
      <c r="L125" s="294">
        <f t="shared" si="27"/>
        <v>0</v>
      </c>
      <c r="M125" s="7" t="str">
        <f t="shared" si="16"/>
        <v/>
      </c>
      <c r="N125" s="155"/>
    </row>
    <row r="126" spans="1:14" s="30" customFormat="1" ht="18.75" customHeight="1">
      <c r="A126" s="28">
        <v>518</v>
      </c>
      <c r="B126" s="149"/>
      <c r="C126" s="156">
        <v>4023</v>
      </c>
      <c r="D126" s="200" t="s">
        <v>715</v>
      </c>
      <c r="E126" s="294">
        <f t="shared" si="26"/>
        <v>0</v>
      </c>
      <c r="F126" s="158"/>
      <c r="G126" s="159"/>
      <c r="H126" s="160">
        <v>0</v>
      </c>
      <c r="I126" s="158"/>
      <c r="J126" s="159"/>
      <c r="K126" s="160">
        <v>0</v>
      </c>
      <c r="L126" s="294">
        <f t="shared" si="27"/>
        <v>0</v>
      </c>
      <c r="M126" s="7" t="str">
        <f t="shared" si="16"/>
        <v/>
      </c>
      <c r="N126" s="155"/>
    </row>
    <row r="127" spans="1:14" s="30" customFormat="1" ht="15.75" customHeight="1">
      <c r="A127" s="28">
        <v>519</v>
      </c>
      <c r="B127" s="149"/>
      <c r="C127" s="156">
        <v>4024</v>
      </c>
      <c r="D127" s="200" t="s">
        <v>716</v>
      </c>
      <c r="E127" s="294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4">
        <f t="shared" si="27"/>
        <v>0</v>
      </c>
      <c r="M127" s="7" t="str">
        <f t="shared" si="16"/>
        <v/>
      </c>
      <c r="N127" s="155"/>
    </row>
    <row r="128" spans="1:14" s="30" customFormat="1" ht="15.75" customHeight="1">
      <c r="A128" s="28">
        <v>520</v>
      </c>
      <c r="B128" s="149"/>
      <c r="C128" s="156">
        <v>4025</v>
      </c>
      <c r="D128" s="200" t="s">
        <v>717</v>
      </c>
      <c r="E128" s="294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4">
        <f t="shared" si="27"/>
        <v>0</v>
      </c>
      <c r="M128" s="7" t="str">
        <f t="shared" si="16"/>
        <v/>
      </c>
      <c r="N128" s="155"/>
    </row>
    <row r="129" spans="1:44" s="30" customFormat="1" ht="15.75" customHeight="1">
      <c r="A129" s="28">
        <v>521</v>
      </c>
      <c r="B129" s="149"/>
      <c r="C129" s="156">
        <v>4026</v>
      </c>
      <c r="D129" s="200" t="s">
        <v>718</v>
      </c>
      <c r="E129" s="294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4">
        <f t="shared" si="27"/>
        <v>0</v>
      </c>
      <c r="M129" s="7" t="str">
        <f t="shared" si="16"/>
        <v/>
      </c>
      <c r="N129" s="155"/>
    </row>
    <row r="130" spans="1:44" s="30" customFormat="1" ht="15.75" customHeight="1">
      <c r="A130" s="28">
        <v>522</v>
      </c>
      <c r="B130" s="149"/>
      <c r="C130" s="156">
        <v>4029</v>
      </c>
      <c r="D130" s="200" t="s">
        <v>719</v>
      </c>
      <c r="E130" s="294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4">
        <f t="shared" si="27"/>
        <v>0</v>
      </c>
      <c r="M130" s="7" t="str">
        <f t="shared" si="16"/>
        <v/>
      </c>
      <c r="N130" s="155"/>
    </row>
    <row r="131" spans="1:44" s="35" customFormat="1" ht="15.75" customHeight="1">
      <c r="A131" s="28">
        <v>523</v>
      </c>
      <c r="B131" s="149"/>
      <c r="C131" s="156">
        <v>4030</v>
      </c>
      <c r="D131" s="200" t="s">
        <v>720</v>
      </c>
      <c r="E131" s="294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4">
        <f t="shared" si="27"/>
        <v>0</v>
      </c>
      <c r="M131" s="7" t="str">
        <f t="shared" si="16"/>
        <v/>
      </c>
      <c r="N131" s="155"/>
      <c r="O131" s="31"/>
      <c r="P131" s="32"/>
      <c r="Q131" s="32"/>
      <c r="R131" s="31"/>
      <c r="S131" s="32"/>
      <c r="T131" s="32"/>
      <c r="U131" s="31"/>
      <c r="V131" s="32"/>
      <c r="W131" s="32"/>
      <c r="X131" s="31"/>
      <c r="Y131" s="32"/>
      <c r="Z131" s="32"/>
      <c r="AA131" s="34"/>
      <c r="AB131" s="32"/>
      <c r="AC131" s="32"/>
      <c r="AD131" s="31"/>
      <c r="AE131" s="32"/>
      <c r="AF131" s="32"/>
      <c r="AG131" s="31"/>
      <c r="AH131" s="32"/>
      <c r="AI131" s="31"/>
      <c r="AJ131" s="34"/>
      <c r="AK131" s="31"/>
      <c r="AL131" s="31"/>
      <c r="AM131" s="32"/>
      <c r="AN131" s="32"/>
      <c r="AO131" s="31"/>
      <c r="AP131" s="32"/>
      <c r="AQ131" s="2"/>
      <c r="AR131" s="32"/>
    </row>
    <row r="132" spans="1:44" s="35" customFormat="1" ht="15.75" customHeight="1">
      <c r="A132" s="28">
        <v>523</v>
      </c>
      <c r="B132" s="149"/>
      <c r="C132" s="156">
        <v>4039</v>
      </c>
      <c r="D132" s="200" t="s">
        <v>256</v>
      </c>
      <c r="E132" s="294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4">
        <f t="shared" si="27"/>
        <v>0</v>
      </c>
      <c r="M132" s="7" t="str">
        <f t="shared" si="16"/>
        <v/>
      </c>
      <c r="N132" s="155"/>
      <c r="O132" s="31"/>
      <c r="P132" s="32"/>
      <c r="Q132" s="32"/>
      <c r="R132" s="31"/>
      <c r="S132" s="32"/>
      <c r="T132" s="32"/>
      <c r="U132" s="31"/>
      <c r="V132" s="32"/>
      <c r="W132" s="32"/>
      <c r="X132" s="31"/>
      <c r="Y132" s="32"/>
      <c r="Z132" s="32"/>
      <c r="AA132" s="34"/>
      <c r="AB132" s="32"/>
      <c r="AC132" s="32"/>
      <c r="AD132" s="31"/>
      <c r="AE132" s="32"/>
      <c r="AF132" s="32"/>
      <c r="AG132" s="31"/>
      <c r="AH132" s="32"/>
      <c r="AI132" s="31"/>
      <c r="AJ132" s="34"/>
      <c r="AK132" s="31"/>
      <c r="AL132" s="31"/>
      <c r="AM132" s="32"/>
      <c r="AN132" s="32"/>
      <c r="AO132" s="31"/>
      <c r="AP132" s="32"/>
      <c r="AQ132" s="2"/>
      <c r="AR132" s="32"/>
    </row>
    <row r="133" spans="1:44" s="35" customFormat="1" ht="15.75" customHeight="1">
      <c r="A133" s="28">
        <v>524</v>
      </c>
      <c r="B133" s="149"/>
      <c r="C133" s="156">
        <v>4040</v>
      </c>
      <c r="D133" s="200" t="s">
        <v>721</v>
      </c>
      <c r="E133" s="294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4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Q133" s="2"/>
      <c r="AR133" s="32"/>
    </row>
    <row r="134" spans="1:44" s="35" customFormat="1" ht="15.75" customHeight="1">
      <c r="A134" s="28">
        <v>526</v>
      </c>
      <c r="B134" s="149"/>
      <c r="C134" s="162">
        <v>4072</v>
      </c>
      <c r="D134" s="201" t="s">
        <v>722</v>
      </c>
      <c r="E134" s="286">
        <f t="shared" si="26"/>
        <v>0</v>
      </c>
      <c r="F134" s="173"/>
      <c r="G134" s="174"/>
      <c r="H134" s="175">
        <v>0</v>
      </c>
      <c r="I134" s="173"/>
      <c r="J134" s="174"/>
      <c r="K134" s="175">
        <v>0</v>
      </c>
      <c r="L134" s="286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Q134" s="2"/>
      <c r="AR134" s="32"/>
    </row>
    <row r="135" spans="1:44" s="15" customFormat="1" ht="18.75" customHeight="1">
      <c r="A135" s="22">
        <v>540</v>
      </c>
      <c r="B135" s="167">
        <v>4100</v>
      </c>
      <c r="C135" s="147" t="s">
        <v>723</v>
      </c>
      <c r="D135" s="183"/>
      <c r="E135" s="1363">
        <f t="shared" si="26"/>
        <v>0</v>
      </c>
      <c r="F135" s="1463">
        <v>0</v>
      </c>
      <c r="G135" s="189"/>
      <c r="H135" s="1465">
        <v>0</v>
      </c>
      <c r="I135" s="1463">
        <v>0</v>
      </c>
      <c r="J135" s="189"/>
      <c r="K135" s="1465">
        <v>0</v>
      </c>
      <c r="L135" s="1363">
        <f t="shared" si="27"/>
        <v>0</v>
      </c>
      <c r="M135" s="7" t="str">
        <f t="shared" si="16"/>
        <v/>
      </c>
      <c r="N135" s="155"/>
    </row>
    <row r="136" spans="1:44" s="15" customFormat="1" ht="18.75" customHeight="1">
      <c r="A136" s="22">
        <v>550</v>
      </c>
      <c r="B136" s="167">
        <v>4200</v>
      </c>
      <c r="C136" s="147" t="s">
        <v>724</v>
      </c>
      <c r="D136" s="183"/>
      <c r="E136" s="1363">
        <f t="shared" si="26"/>
        <v>0</v>
      </c>
      <c r="F136" s="1463">
        <v>0</v>
      </c>
      <c r="G136" s="1591">
        <v>0</v>
      </c>
      <c r="H136" s="1465">
        <v>0</v>
      </c>
      <c r="I136" s="1463">
        <v>0</v>
      </c>
      <c r="J136" s="1591">
        <v>0</v>
      </c>
      <c r="K136" s="1465">
        <v>0</v>
      </c>
      <c r="L136" s="1363">
        <f t="shared" si="27"/>
        <v>0</v>
      </c>
      <c r="M136" s="7" t="str">
        <f t="shared" si="16"/>
        <v/>
      </c>
      <c r="N136" s="155"/>
    </row>
    <row r="137" spans="1:44" s="15" customFormat="1" ht="18.75" customHeight="1">
      <c r="A137" s="22">
        <v>560</v>
      </c>
      <c r="B137" s="167">
        <v>4500</v>
      </c>
      <c r="C137" s="147" t="s">
        <v>327</v>
      </c>
      <c r="D137" s="183"/>
      <c r="E137" s="1363">
        <f t="shared" ref="E137:L137" si="28">SUM(E138:E139)</f>
        <v>0</v>
      </c>
      <c r="F137" s="168">
        <f t="shared" si="28"/>
        <v>0</v>
      </c>
      <c r="G137" s="169">
        <f t="shared" si="28"/>
        <v>0</v>
      </c>
      <c r="H137" s="170">
        <f>SUM(H138:H139)</f>
        <v>0</v>
      </c>
      <c r="I137" s="168">
        <f t="shared" si="28"/>
        <v>0</v>
      </c>
      <c r="J137" s="169">
        <f t="shared" si="28"/>
        <v>0</v>
      </c>
      <c r="K137" s="170">
        <f>SUM(K138:K139)</f>
        <v>0</v>
      </c>
      <c r="L137" s="1363">
        <f t="shared" si="28"/>
        <v>0</v>
      </c>
      <c r="M137" s="7" t="str">
        <f t="shared" si="16"/>
        <v/>
      </c>
      <c r="N137" s="155"/>
    </row>
    <row r="138" spans="1:44" ht="18.75" customHeight="1">
      <c r="A138" s="23">
        <v>565</v>
      </c>
      <c r="B138" s="149"/>
      <c r="C138" s="150">
        <v>4501</v>
      </c>
      <c r="D138" s="202" t="s">
        <v>328</v>
      </c>
      <c r="E138" s="280">
        <f>F138+G138+H138</f>
        <v>0</v>
      </c>
      <c r="F138" s="152"/>
      <c r="G138" s="153"/>
      <c r="H138" s="154">
        <v>0</v>
      </c>
      <c r="I138" s="152"/>
      <c r="J138" s="153"/>
      <c r="K138" s="154">
        <v>0</v>
      </c>
      <c r="L138" s="280">
        <f>I138+J138+K138</f>
        <v>0</v>
      </c>
      <c r="M138" s="7" t="str">
        <f t="shared" si="16"/>
        <v/>
      </c>
      <c r="N138" s="155"/>
    </row>
    <row r="139" spans="1:44" ht="18.75" customHeight="1">
      <c r="A139" s="23">
        <v>570</v>
      </c>
      <c r="B139" s="149"/>
      <c r="C139" s="162">
        <v>4503</v>
      </c>
      <c r="D139" s="203" t="s">
        <v>329</v>
      </c>
      <c r="E139" s="286">
        <f>F139+G139+H139</f>
        <v>0</v>
      </c>
      <c r="F139" s="173"/>
      <c r="G139" s="174"/>
      <c r="H139" s="175">
        <v>0</v>
      </c>
      <c r="I139" s="173"/>
      <c r="J139" s="174"/>
      <c r="K139" s="175">
        <v>0</v>
      </c>
      <c r="L139" s="286">
        <f>I139+J139+K139</f>
        <v>0</v>
      </c>
      <c r="M139" s="7" t="str">
        <f t="shared" si="16"/>
        <v/>
      </c>
      <c r="N139" s="155"/>
    </row>
    <row r="140" spans="1:44" s="15" customFormat="1" ht="18.75" customHeight="1">
      <c r="A140" s="22">
        <v>575</v>
      </c>
      <c r="B140" s="167">
        <v>4600</v>
      </c>
      <c r="C140" s="147" t="s">
        <v>330</v>
      </c>
      <c r="D140" s="183"/>
      <c r="E140" s="1363">
        <f t="shared" ref="E140:L140" si="29">SUM(E141:E148)</f>
        <v>0</v>
      </c>
      <c r="F140" s="168">
        <f t="shared" si="29"/>
        <v>0</v>
      </c>
      <c r="G140" s="169">
        <f t="shared" si="29"/>
        <v>0</v>
      </c>
      <c r="H140" s="170">
        <f>SUM(H141:H148)</f>
        <v>0</v>
      </c>
      <c r="I140" s="168">
        <f t="shared" si="29"/>
        <v>0</v>
      </c>
      <c r="J140" s="169">
        <f t="shared" si="29"/>
        <v>0</v>
      </c>
      <c r="K140" s="170">
        <f>SUM(K141:K148)</f>
        <v>0</v>
      </c>
      <c r="L140" s="1363">
        <f t="shared" si="29"/>
        <v>0</v>
      </c>
      <c r="M140" s="7" t="str">
        <f t="shared" si="16"/>
        <v/>
      </c>
      <c r="N140" s="155"/>
    </row>
    <row r="141" spans="1:44" ht="18.75" customHeight="1">
      <c r="A141" s="23">
        <v>580</v>
      </c>
      <c r="B141" s="149"/>
      <c r="C141" s="150">
        <v>4610</v>
      </c>
      <c r="D141" s="204" t="s">
        <v>865</v>
      </c>
      <c r="E141" s="280">
        <f t="shared" ref="E141:E148" si="30">F141+G141+H141</f>
        <v>0</v>
      </c>
      <c r="F141" s="152"/>
      <c r="G141" s="153"/>
      <c r="H141" s="154">
        <v>0</v>
      </c>
      <c r="I141" s="152"/>
      <c r="J141" s="153"/>
      <c r="K141" s="154">
        <v>0</v>
      </c>
      <c r="L141" s="280">
        <f t="shared" ref="L141:L148" si="31">I141+J141+K141</f>
        <v>0</v>
      </c>
      <c r="M141" s="7" t="str">
        <f t="shared" si="16"/>
        <v/>
      </c>
      <c r="N141" s="155"/>
    </row>
    <row r="142" spans="1:44" ht="18.75" customHeight="1">
      <c r="A142" s="23">
        <v>585</v>
      </c>
      <c r="B142" s="149"/>
      <c r="C142" s="156">
        <v>4620</v>
      </c>
      <c r="D142" s="196" t="s">
        <v>866</v>
      </c>
      <c r="E142" s="294">
        <f t="shared" si="30"/>
        <v>0</v>
      </c>
      <c r="F142" s="158"/>
      <c r="G142" s="159"/>
      <c r="H142" s="160">
        <v>0</v>
      </c>
      <c r="I142" s="158"/>
      <c r="J142" s="159"/>
      <c r="K142" s="160">
        <v>0</v>
      </c>
      <c r="L142" s="294">
        <f t="shared" si="31"/>
        <v>0</v>
      </c>
      <c r="M142" s="7" t="str">
        <f t="shared" si="16"/>
        <v/>
      </c>
      <c r="N142" s="155"/>
    </row>
    <row r="143" spans="1:44" ht="18.75" customHeight="1">
      <c r="A143" s="23">
        <v>590</v>
      </c>
      <c r="B143" s="149"/>
      <c r="C143" s="156">
        <v>4630</v>
      </c>
      <c r="D143" s="196" t="s">
        <v>867</v>
      </c>
      <c r="E143" s="294">
        <f t="shared" si="30"/>
        <v>0</v>
      </c>
      <c r="F143" s="158"/>
      <c r="G143" s="159"/>
      <c r="H143" s="160">
        <v>0</v>
      </c>
      <c r="I143" s="158"/>
      <c r="J143" s="159"/>
      <c r="K143" s="160">
        <v>0</v>
      </c>
      <c r="L143" s="294">
        <f t="shared" si="31"/>
        <v>0</v>
      </c>
      <c r="M143" s="7" t="str">
        <f t="shared" si="16"/>
        <v/>
      </c>
      <c r="N143" s="155"/>
    </row>
    <row r="144" spans="1:44" ht="18.75" customHeight="1">
      <c r="A144" s="23">
        <v>595</v>
      </c>
      <c r="B144" s="149"/>
      <c r="C144" s="156">
        <v>4640</v>
      </c>
      <c r="D144" s="196" t="s">
        <v>868</v>
      </c>
      <c r="E144" s="294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4">
        <f t="shared" si="31"/>
        <v>0</v>
      </c>
      <c r="M144" s="7" t="str">
        <f t="shared" si="16"/>
        <v/>
      </c>
      <c r="N144" s="155"/>
    </row>
    <row r="145" spans="1:14" ht="18.75" customHeight="1">
      <c r="A145" s="23">
        <v>600</v>
      </c>
      <c r="B145" s="149"/>
      <c r="C145" s="156">
        <v>4650</v>
      </c>
      <c r="D145" s="196" t="s">
        <v>869</v>
      </c>
      <c r="E145" s="294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4">
        <f t="shared" si="31"/>
        <v>0</v>
      </c>
      <c r="M145" s="7" t="str">
        <f t="shared" si="16"/>
        <v/>
      </c>
      <c r="N145" s="155"/>
    </row>
    <row r="146" spans="1:14" ht="18.75" customHeight="1">
      <c r="A146" s="23">
        <v>605</v>
      </c>
      <c r="B146" s="149"/>
      <c r="C146" s="156">
        <v>4660</v>
      </c>
      <c r="D146" s="196" t="s">
        <v>870</v>
      </c>
      <c r="E146" s="294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4">
        <f t="shared" si="31"/>
        <v>0</v>
      </c>
      <c r="M146" s="7" t="str">
        <f t="shared" si="16"/>
        <v/>
      </c>
      <c r="N146" s="155"/>
    </row>
    <row r="147" spans="1:14" ht="18.75" customHeight="1">
      <c r="A147" s="23">
        <v>610</v>
      </c>
      <c r="B147" s="149"/>
      <c r="C147" s="156">
        <v>4670</v>
      </c>
      <c r="D147" s="196" t="s">
        <v>871</v>
      </c>
      <c r="E147" s="294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4">
        <f t="shared" si="31"/>
        <v>0</v>
      </c>
      <c r="M147" s="7" t="str">
        <f t="shared" si="16"/>
        <v/>
      </c>
      <c r="N147" s="155"/>
    </row>
    <row r="148" spans="1:14" ht="18.75" customHeight="1">
      <c r="A148" s="23">
        <v>615</v>
      </c>
      <c r="B148" s="149"/>
      <c r="C148" s="162">
        <v>4680</v>
      </c>
      <c r="D148" s="205" t="s">
        <v>872</v>
      </c>
      <c r="E148" s="286">
        <f t="shared" si="30"/>
        <v>0</v>
      </c>
      <c r="F148" s="173"/>
      <c r="G148" s="174"/>
      <c r="H148" s="175">
        <v>0</v>
      </c>
      <c r="I148" s="173"/>
      <c r="J148" s="174"/>
      <c r="K148" s="175">
        <v>0</v>
      </c>
      <c r="L148" s="286">
        <f t="shared" si="31"/>
        <v>0</v>
      </c>
      <c r="M148" s="7" t="str">
        <f t="shared" si="16"/>
        <v/>
      </c>
      <c r="N148" s="155"/>
    </row>
    <row r="149" spans="1:14" s="15" customFormat="1" ht="18.75" customHeight="1">
      <c r="A149" s="22">
        <v>575</v>
      </c>
      <c r="B149" s="167">
        <v>4700</v>
      </c>
      <c r="C149" s="147" t="s">
        <v>1895</v>
      </c>
      <c r="D149" s="183"/>
      <c r="E149" s="1363">
        <f t="shared" ref="E149:L149" si="32">SUM(E150:E157)</f>
        <v>0</v>
      </c>
      <c r="F149" s="168">
        <f t="shared" si="32"/>
        <v>0</v>
      </c>
      <c r="G149" s="169">
        <f t="shared" si="32"/>
        <v>0</v>
      </c>
      <c r="H149" s="170">
        <f>SUM(H150:H157)</f>
        <v>0</v>
      </c>
      <c r="I149" s="168">
        <f t="shared" si="32"/>
        <v>0</v>
      </c>
      <c r="J149" s="169">
        <f t="shared" si="32"/>
        <v>0</v>
      </c>
      <c r="K149" s="170">
        <f>SUM(K150:K157)</f>
        <v>0</v>
      </c>
      <c r="L149" s="1363">
        <f t="shared" si="32"/>
        <v>0</v>
      </c>
      <c r="M149" s="7" t="str">
        <f t="shared" si="16"/>
        <v/>
      </c>
      <c r="N149" s="155"/>
    </row>
    <row r="150" spans="1:14" ht="31.5">
      <c r="A150" s="23">
        <v>580</v>
      </c>
      <c r="B150" s="149"/>
      <c r="C150" s="150">
        <v>4743</v>
      </c>
      <c r="D150" s="204" t="s">
        <v>1896</v>
      </c>
      <c r="E150" s="280">
        <f t="shared" ref="E150:E157" si="33">F150+G150+H150</f>
        <v>0</v>
      </c>
      <c r="F150" s="152"/>
      <c r="G150" s="153"/>
      <c r="H150" s="154">
        <v>0</v>
      </c>
      <c r="I150" s="152"/>
      <c r="J150" s="153"/>
      <c r="K150" s="154">
        <v>0</v>
      </c>
      <c r="L150" s="280">
        <f t="shared" ref="L150:L157" si="34">I150+J150+K150</f>
        <v>0</v>
      </c>
      <c r="M150" s="7" t="str">
        <f t="shared" si="16"/>
        <v/>
      </c>
      <c r="N150" s="155"/>
    </row>
    <row r="151" spans="1:14" ht="31.5">
      <c r="A151" s="23">
        <v>585</v>
      </c>
      <c r="B151" s="149"/>
      <c r="C151" s="156">
        <v>4744</v>
      </c>
      <c r="D151" s="196" t="s">
        <v>1897</v>
      </c>
      <c r="E151" s="294">
        <f t="shared" si="33"/>
        <v>0</v>
      </c>
      <c r="F151" s="158"/>
      <c r="G151" s="159"/>
      <c r="H151" s="160">
        <v>0</v>
      </c>
      <c r="I151" s="158"/>
      <c r="J151" s="159"/>
      <c r="K151" s="160">
        <v>0</v>
      </c>
      <c r="L151" s="294">
        <f t="shared" si="34"/>
        <v>0</v>
      </c>
      <c r="M151" s="7" t="str">
        <f t="shared" si="16"/>
        <v/>
      </c>
      <c r="N151" s="155"/>
    </row>
    <row r="152" spans="1:14" ht="31.5">
      <c r="A152" s="23">
        <v>590</v>
      </c>
      <c r="B152" s="149"/>
      <c r="C152" s="156">
        <v>4745</v>
      </c>
      <c r="D152" s="196" t="s">
        <v>1898</v>
      </c>
      <c r="E152" s="294">
        <f t="shared" si="33"/>
        <v>0</v>
      </c>
      <c r="F152" s="158"/>
      <c r="G152" s="159"/>
      <c r="H152" s="160">
        <v>0</v>
      </c>
      <c r="I152" s="158"/>
      <c r="J152" s="159"/>
      <c r="K152" s="160">
        <v>0</v>
      </c>
      <c r="L152" s="294">
        <f t="shared" si="34"/>
        <v>0</v>
      </c>
      <c r="M152" s="7" t="str">
        <f t="shared" si="16"/>
        <v/>
      </c>
      <c r="N152" s="155"/>
    </row>
    <row r="153" spans="1:14" ht="31.5">
      <c r="A153" s="23">
        <v>595</v>
      </c>
      <c r="B153" s="149"/>
      <c r="C153" s="156">
        <v>4749</v>
      </c>
      <c r="D153" s="196" t="s">
        <v>1899</v>
      </c>
      <c r="E153" s="294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4">
        <f t="shared" si="34"/>
        <v>0</v>
      </c>
      <c r="M153" s="7" t="str">
        <f t="shared" si="16"/>
        <v/>
      </c>
      <c r="N153" s="155"/>
    </row>
    <row r="154" spans="1:14" ht="31.5">
      <c r="A154" s="23">
        <v>600</v>
      </c>
      <c r="B154" s="149"/>
      <c r="C154" s="156">
        <v>4751</v>
      </c>
      <c r="D154" s="196" t="s">
        <v>1900</v>
      </c>
      <c r="E154" s="294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4">
        <f t="shared" si="34"/>
        <v>0</v>
      </c>
      <c r="M154" s="7" t="str">
        <f t="shared" si="16"/>
        <v/>
      </c>
      <c r="N154" s="155"/>
    </row>
    <row r="155" spans="1:14" ht="31.5">
      <c r="A155" s="23">
        <v>605</v>
      </c>
      <c r="B155" s="149"/>
      <c r="C155" s="156">
        <v>4752</v>
      </c>
      <c r="D155" s="196" t="s">
        <v>1901</v>
      </c>
      <c r="E155" s="294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4">
        <f t="shared" si="34"/>
        <v>0</v>
      </c>
      <c r="M155" s="7" t="str">
        <f t="shared" ref="M155:M166" si="35">(IF($E155&lt;&gt;0,$M$2,IF($L155&lt;&gt;0,$M$2,"")))</f>
        <v/>
      </c>
      <c r="N155" s="155"/>
    </row>
    <row r="156" spans="1:14" ht="31.5">
      <c r="A156" s="23">
        <v>610</v>
      </c>
      <c r="B156" s="149"/>
      <c r="C156" s="156">
        <v>4753</v>
      </c>
      <c r="D156" s="196" t="s">
        <v>1902</v>
      </c>
      <c r="E156" s="294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4">
        <f t="shared" si="34"/>
        <v>0</v>
      </c>
      <c r="M156" s="7" t="str">
        <f t="shared" si="35"/>
        <v/>
      </c>
      <c r="N156" s="155"/>
    </row>
    <row r="157" spans="1:14" ht="31.5">
      <c r="A157" s="23">
        <v>615</v>
      </c>
      <c r="B157" s="149"/>
      <c r="C157" s="162">
        <v>4759</v>
      </c>
      <c r="D157" s="205" t="s">
        <v>1903</v>
      </c>
      <c r="E157" s="286">
        <f t="shared" si="33"/>
        <v>0</v>
      </c>
      <c r="F157" s="173"/>
      <c r="G157" s="174"/>
      <c r="H157" s="175">
        <v>0</v>
      </c>
      <c r="I157" s="173"/>
      <c r="J157" s="174"/>
      <c r="K157" s="175">
        <v>0</v>
      </c>
      <c r="L157" s="286">
        <f t="shared" si="34"/>
        <v>0</v>
      </c>
      <c r="M157" s="7" t="str">
        <f t="shared" si="35"/>
        <v/>
      </c>
      <c r="N157" s="155"/>
    </row>
    <row r="158" spans="1:14" s="15" customFormat="1" ht="18.75" customHeight="1">
      <c r="A158" s="22">
        <v>575</v>
      </c>
      <c r="B158" s="167">
        <v>4800</v>
      </c>
      <c r="C158" s="147" t="s">
        <v>257</v>
      </c>
      <c r="D158" s="183"/>
      <c r="E158" s="1363">
        <f t="shared" ref="E158:L158" si="36">SUM(E159:E166)</f>
        <v>0</v>
      </c>
      <c r="F158" s="168">
        <f t="shared" si="36"/>
        <v>0</v>
      </c>
      <c r="G158" s="169">
        <f t="shared" si="36"/>
        <v>0</v>
      </c>
      <c r="H158" s="170">
        <f>SUM(H159:H166)</f>
        <v>0</v>
      </c>
      <c r="I158" s="168">
        <f t="shared" si="36"/>
        <v>0</v>
      </c>
      <c r="J158" s="169">
        <f t="shared" si="36"/>
        <v>0</v>
      </c>
      <c r="K158" s="170">
        <f>SUM(K159:K166)</f>
        <v>0</v>
      </c>
      <c r="L158" s="1363">
        <f t="shared" si="36"/>
        <v>0</v>
      </c>
      <c r="M158" s="7" t="str">
        <f t="shared" si="35"/>
        <v/>
      </c>
      <c r="N158" s="155"/>
    </row>
    <row r="159" spans="1:14" ht="18.75" customHeight="1">
      <c r="A159" s="23">
        <v>580</v>
      </c>
      <c r="B159" s="149"/>
      <c r="C159" s="150">
        <v>4810</v>
      </c>
      <c r="D159" s="204" t="s">
        <v>258</v>
      </c>
      <c r="E159" s="280">
        <f t="shared" ref="E159:E166" si="37">F159+G159+H159</f>
        <v>0</v>
      </c>
      <c r="F159" s="152"/>
      <c r="G159" s="153"/>
      <c r="H159" s="154">
        <v>0</v>
      </c>
      <c r="I159" s="152"/>
      <c r="J159" s="153"/>
      <c r="K159" s="154">
        <v>0</v>
      </c>
      <c r="L159" s="280">
        <f t="shared" ref="L159:L166" si="38">I159+J159+K159</f>
        <v>0</v>
      </c>
      <c r="M159" s="7" t="str">
        <f t="shared" si="35"/>
        <v/>
      </c>
      <c r="N159" s="155"/>
    </row>
    <row r="160" spans="1:14" ht="18.75" customHeight="1">
      <c r="A160" s="23">
        <v>585</v>
      </c>
      <c r="B160" s="149"/>
      <c r="C160" s="156">
        <v>4820</v>
      </c>
      <c r="D160" s="196" t="s">
        <v>873</v>
      </c>
      <c r="E160" s="294">
        <f t="shared" si="37"/>
        <v>0</v>
      </c>
      <c r="F160" s="158"/>
      <c r="G160" s="159"/>
      <c r="H160" s="160">
        <v>0</v>
      </c>
      <c r="I160" s="158"/>
      <c r="J160" s="159"/>
      <c r="K160" s="160">
        <v>0</v>
      </c>
      <c r="L160" s="294">
        <f t="shared" si="38"/>
        <v>0</v>
      </c>
      <c r="M160" s="7" t="str">
        <f t="shared" si="35"/>
        <v/>
      </c>
      <c r="N160" s="155"/>
    </row>
    <row r="161" spans="1:14" ht="18.75" customHeight="1">
      <c r="A161" s="23">
        <v>590</v>
      </c>
      <c r="B161" s="149"/>
      <c r="C161" s="156">
        <v>4830</v>
      </c>
      <c r="D161" s="196" t="s">
        <v>259</v>
      </c>
      <c r="E161" s="294">
        <f t="shared" si="37"/>
        <v>0</v>
      </c>
      <c r="F161" s="158"/>
      <c r="G161" s="159"/>
      <c r="H161" s="160">
        <v>0</v>
      </c>
      <c r="I161" s="158"/>
      <c r="J161" s="159"/>
      <c r="K161" s="160">
        <v>0</v>
      </c>
      <c r="L161" s="294">
        <f t="shared" si="38"/>
        <v>0</v>
      </c>
      <c r="M161" s="7" t="str">
        <f t="shared" si="35"/>
        <v/>
      </c>
      <c r="N161" s="155"/>
    </row>
    <row r="162" spans="1:14" ht="18.75" customHeight="1">
      <c r="A162" s="23">
        <v>595</v>
      </c>
      <c r="B162" s="149"/>
      <c r="C162" s="156">
        <v>4840</v>
      </c>
      <c r="D162" s="196" t="s">
        <v>260</v>
      </c>
      <c r="E162" s="294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4">
        <f t="shared" si="38"/>
        <v>0</v>
      </c>
      <c r="M162" s="7" t="str">
        <f t="shared" si="35"/>
        <v/>
      </c>
      <c r="N162" s="155"/>
    </row>
    <row r="163" spans="1:14" ht="31.5">
      <c r="A163" s="23">
        <v>600</v>
      </c>
      <c r="B163" s="149"/>
      <c r="C163" s="156">
        <v>4850</v>
      </c>
      <c r="D163" s="196" t="s">
        <v>261</v>
      </c>
      <c r="E163" s="294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4">
        <f t="shared" si="38"/>
        <v>0</v>
      </c>
      <c r="M163" s="7" t="str">
        <f t="shared" si="35"/>
        <v/>
      </c>
      <c r="N163" s="155"/>
    </row>
    <row r="164" spans="1:14" ht="31.5">
      <c r="A164" s="23">
        <v>605</v>
      </c>
      <c r="B164" s="149"/>
      <c r="C164" s="156">
        <v>4860</v>
      </c>
      <c r="D164" s="196" t="s">
        <v>262</v>
      </c>
      <c r="E164" s="294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4">
        <f t="shared" si="38"/>
        <v>0</v>
      </c>
      <c r="M164" s="7" t="str">
        <f t="shared" si="35"/>
        <v/>
      </c>
      <c r="N164" s="155"/>
    </row>
    <row r="165" spans="1:14" ht="31.5">
      <c r="A165" s="23">
        <v>610</v>
      </c>
      <c r="B165" s="149"/>
      <c r="C165" s="156">
        <v>4870</v>
      </c>
      <c r="D165" s="196" t="s">
        <v>263</v>
      </c>
      <c r="E165" s="294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4">
        <f t="shared" si="38"/>
        <v>0</v>
      </c>
      <c r="M165" s="7" t="str">
        <f t="shared" si="35"/>
        <v/>
      </c>
      <c r="N165" s="155"/>
    </row>
    <row r="166" spans="1:14" ht="31.5">
      <c r="A166" s="23">
        <v>615</v>
      </c>
      <c r="B166" s="206"/>
      <c r="C166" s="179">
        <v>4880</v>
      </c>
      <c r="D166" s="205" t="s">
        <v>264</v>
      </c>
      <c r="E166" s="286">
        <f t="shared" si="37"/>
        <v>0</v>
      </c>
      <c r="F166" s="173"/>
      <c r="G166" s="174"/>
      <c r="H166" s="175">
        <v>0</v>
      </c>
      <c r="I166" s="173"/>
      <c r="J166" s="174"/>
      <c r="K166" s="175">
        <v>0</v>
      </c>
      <c r="L166" s="286">
        <f t="shared" si="38"/>
        <v>0</v>
      </c>
      <c r="M166" s="7" t="str">
        <f t="shared" si="35"/>
        <v/>
      </c>
      <c r="N166" s="155"/>
    </row>
    <row r="167" spans="1:14" s="10" customFormat="1" ht="20.25" customHeight="1" thickBot="1">
      <c r="A167" s="36">
        <v>620</v>
      </c>
      <c r="B167" s="207" t="s">
        <v>874</v>
      </c>
      <c r="C167" s="208" t="s">
        <v>725</v>
      </c>
      <c r="D167" s="209" t="s">
        <v>875</v>
      </c>
      <c r="E167" s="210">
        <f t="shared" ref="E167:L167" si="39">SUM(E22,E28,E33,E39,E47,E52,E58,E61,E64,E65,E72,E73,E74,E90,E93,E94,E106,E110,E119,E123,E135,E136,E137,E140,E149,E158)</f>
        <v>0</v>
      </c>
      <c r="F167" s="211">
        <f t="shared" si="39"/>
        <v>0</v>
      </c>
      <c r="G167" s="212">
        <f t="shared" si="39"/>
        <v>0</v>
      </c>
      <c r="H167" s="213">
        <f t="shared" si="39"/>
        <v>0</v>
      </c>
      <c r="I167" s="211">
        <f t="shared" si="39"/>
        <v>0</v>
      </c>
      <c r="J167" s="212">
        <f t="shared" si="39"/>
        <v>0</v>
      </c>
      <c r="K167" s="213">
        <f t="shared" si="39"/>
        <v>0</v>
      </c>
      <c r="L167" s="210">
        <f t="shared" si="39"/>
        <v>0</v>
      </c>
      <c r="M167" s="7">
        <v>1</v>
      </c>
      <c r="N167" s="155"/>
    </row>
    <row r="168" spans="1:14" ht="41.25" customHeight="1" thickTop="1">
      <c r="A168" s="1565">
        <v>113</v>
      </c>
      <c r="B168" s="1566"/>
      <c r="C168" s="1565"/>
      <c r="D168" s="1567" t="s">
        <v>1904</v>
      </c>
      <c r="E168" s="1552">
        <v>0</v>
      </c>
      <c r="F168" s="1552">
        <v>0</v>
      </c>
      <c r="G168" s="159"/>
      <c r="H168" s="1553">
        <v>0</v>
      </c>
      <c r="I168" s="1552">
        <v>0</v>
      </c>
      <c r="J168" s="159"/>
      <c r="K168" s="1553">
        <v>0</v>
      </c>
      <c r="L168" s="1553">
        <v>0</v>
      </c>
      <c r="M168" s="7">
        <v>1</v>
      </c>
      <c r="N168" s="155"/>
    </row>
    <row r="169" spans="1:14" s="10" customFormat="1" ht="7.5" customHeight="1">
      <c r="B169" s="214"/>
      <c r="C169" s="215"/>
      <c r="D169" s="216"/>
      <c r="E169" s="217"/>
      <c r="F169" s="218"/>
      <c r="G169" s="218"/>
      <c r="H169" s="218"/>
      <c r="I169" s="218"/>
      <c r="J169" s="218"/>
      <c r="K169" s="218"/>
      <c r="L169" s="218"/>
      <c r="M169" s="7">
        <v>1</v>
      </c>
      <c r="N169" s="108"/>
    </row>
    <row r="170" spans="1:14" s="10" customFormat="1" ht="7.5" customHeight="1">
      <c r="B170" s="214"/>
      <c r="C170" s="215"/>
      <c r="D170" s="216"/>
      <c r="E170" s="217"/>
      <c r="F170" s="218"/>
      <c r="G170" s="218"/>
      <c r="H170" s="218"/>
      <c r="I170" s="218"/>
      <c r="J170" s="218"/>
      <c r="K170" s="218"/>
      <c r="L170" s="218"/>
      <c r="M170" s="7"/>
      <c r="N170" s="108"/>
    </row>
    <row r="171" spans="1:14" s="10" customFormat="1" ht="7.5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/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897" t="str">
        <f>$B$7</f>
        <v>ОТЧЕТНИ ДАННИ ПО ЕБК ЗА ИЗПЪЛНЕНИЕТО НА БЮДЖЕТА</v>
      </c>
      <c r="C174" s="1898"/>
      <c r="D174" s="1898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456</v>
      </c>
      <c r="F175" s="225" t="s">
        <v>807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851" t="str">
        <f>$B$9</f>
        <v>ДГ ДЕТЕЛИНА</v>
      </c>
      <c r="C176" s="1852"/>
      <c r="D176" s="1853"/>
      <c r="E176" s="115">
        <f>$E$9</f>
        <v>46023</v>
      </c>
      <c r="F176" s="226">
        <f>$F$9</f>
        <v>46203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894" t="str">
        <f>$B$12</f>
        <v xml:space="preserve">Бургас </v>
      </c>
      <c r="C179" s="1895"/>
      <c r="D179" s="1896"/>
      <c r="E179" s="231" t="s">
        <v>857</v>
      </c>
      <c r="F179" s="232" t="str">
        <f>$F$12</f>
        <v>5202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858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5" thickBot="1">
      <c r="B182" s="240"/>
      <c r="C182" s="240"/>
      <c r="D182" s="241"/>
      <c r="E182" s="242"/>
      <c r="F182" s="243"/>
      <c r="G182" s="244"/>
      <c r="H182" s="245" t="str">
        <f>+$L$18</f>
        <v>(в евро)</v>
      </c>
      <c r="I182" s="244"/>
      <c r="J182" s="244"/>
      <c r="K182" s="244"/>
      <c r="L182" s="245" t="str">
        <f>+$L$18</f>
        <v>(в евро)</v>
      </c>
      <c r="M182" s="7">
        <v>1</v>
      </c>
      <c r="N182" s="224"/>
    </row>
    <row r="183" spans="1:14" s="10" customFormat="1" ht="31.5" customHeight="1">
      <c r="B183" s="246"/>
      <c r="C183" s="247"/>
      <c r="D183" s="248" t="s">
        <v>726</v>
      </c>
      <c r="E183" s="1857" t="str">
        <f>CONCATENATE("Уточнен план ", $C$3, " - РАЗХОДИ - рекапитулация")</f>
        <v>Уточнен план 2026 - РАЗХОДИ - рекапитулация</v>
      </c>
      <c r="F183" s="1858"/>
      <c r="G183" s="1858"/>
      <c r="H183" s="1859"/>
      <c r="I183" s="1860" t="str">
        <f>CONCATENATE("Отчет ",$C$3, " - РАЗХОДИ - рекапитулация")</f>
        <v>Отчет 2026 - РАЗХОДИ - рекапитулация</v>
      </c>
      <c r="J183" s="1861"/>
      <c r="K183" s="1861"/>
      <c r="L183" s="1862"/>
      <c r="M183" s="7">
        <v>1</v>
      </c>
      <c r="N183" s="224"/>
    </row>
    <row r="184" spans="1:14" s="10" customFormat="1" ht="44.25" customHeight="1" thickBot="1">
      <c r="B184" s="249" t="s">
        <v>61</v>
      </c>
      <c r="C184" s="250" t="s">
        <v>458</v>
      </c>
      <c r="D184" s="251" t="s">
        <v>662</v>
      </c>
      <c r="E184" s="137" t="str">
        <f t="shared" ref="E184:L185" si="40">E20</f>
        <v>Уточнен план                Общо</v>
      </c>
      <c r="F184" s="1393" t="str">
        <f t="shared" si="40"/>
        <v>държавни дейности</v>
      </c>
      <c r="G184" s="1394" t="str">
        <f t="shared" si="40"/>
        <v>местни дейности</v>
      </c>
      <c r="H184" s="1395" t="str">
        <f t="shared" si="40"/>
        <v>дофинансиране</v>
      </c>
      <c r="I184" s="252" t="str">
        <f t="shared" si="40"/>
        <v>държавни дейности -ОТЧЕТ</v>
      </c>
      <c r="J184" s="253" t="str">
        <f t="shared" si="40"/>
        <v>местни дейности - ОТЧЕТ</v>
      </c>
      <c r="K184" s="254" t="str">
        <f t="shared" si="40"/>
        <v>дофинансиране - ОТЧЕТ</v>
      </c>
      <c r="L184" s="255" t="str">
        <f t="shared" si="40"/>
        <v>ОТЧЕТ                                    ОБЩО</v>
      </c>
      <c r="M184" s="7">
        <v>1</v>
      </c>
      <c r="N184" s="256"/>
    </row>
    <row r="185" spans="1:14" s="10" customFormat="1" ht="18.75">
      <c r="B185" s="257"/>
      <c r="C185" s="258"/>
      <c r="D185" s="259" t="s">
        <v>727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0" t="str">
        <f t="shared" si="40"/>
        <v>(5)</v>
      </c>
      <c r="J185" s="261" t="str">
        <f t="shared" si="40"/>
        <v>(6)</v>
      </c>
      <c r="K185" s="262" t="str">
        <f t="shared" si="40"/>
        <v>(7)</v>
      </c>
      <c r="L185" s="263" t="str">
        <f t="shared" si="40"/>
        <v>(8)</v>
      </c>
      <c r="M185" s="7">
        <v>1</v>
      </c>
      <c r="N185" s="256"/>
    </row>
    <row r="186" spans="1:14" s="10" customFormat="1" ht="14.25" customHeight="1">
      <c r="B186" s="264"/>
      <c r="C186" s="265"/>
      <c r="D186" s="266"/>
      <c r="E186" s="267"/>
      <c r="F186" s="218"/>
      <c r="G186" s="218"/>
      <c r="H186" s="218"/>
      <c r="I186" s="268"/>
      <c r="J186" s="268"/>
      <c r="K186" s="269"/>
      <c r="L186" s="270"/>
      <c r="M186" s="7">
        <v>1</v>
      </c>
      <c r="N186" s="256"/>
    </row>
    <row r="187" spans="1:14" s="15" customFormat="1" ht="18" customHeight="1">
      <c r="A187" s="22">
        <v>5</v>
      </c>
      <c r="B187" s="271">
        <v>100</v>
      </c>
      <c r="C187" s="1863" t="s">
        <v>728</v>
      </c>
      <c r="D187" s="1864"/>
      <c r="E187" s="272">
        <f t="shared" ref="E187:L187" si="41">SUMIF($B$610:$B$20000,$B187,E$610:E$20000)</f>
        <v>0</v>
      </c>
      <c r="F187" s="273">
        <f t="shared" si="41"/>
        <v>0</v>
      </c>
      <c r="G187" s="274">
        <f t="shared" si="41"/>
        <v>0</v>
      </c>
      <c r="H187" s="275">
        <f t="shared" si="41"/>
        <v>0</v>
      </c>
      <c r="I187" s="273">
        <f t="shared" si="41"/>
        <v>196597</v>
      </c>
      <c r="J187" s="274">
        <f t="shared" si="41"/>
        <v>0</v>
      </c>
      <c r="K187" s="275">
        <f t="shared" si="41"/>
        <v>0</v>
      </c>
      <c r="L187" s="272">
        <f t="shared" si="41"/>
        <v>196597</v>
      </c>
      <c r="M187" s="7">
        <f t="shared" ref="M187:M256" si="42">(IF($E187&lt;&gt;0,$M$2,IF($L187&lt;&gt;0,$M$2,"")))</f>
        <v>1</v>
      </c>
      <c r="N187" s="276"/>
    </row>
    <row r="188" spans="1:14" ht="18.75" customHeight="1">
      <c r="A188" s="23">
        <v>10</v>
      </c>
      <c r="B188" s="277"/>
      <c r="C188" s="278">
        <v>101</v>
      </c>
      <c r="D188" s="279" t="s">
        <v>729</v>
      </c>
      <c r="E188" s="280">
        <f t="shared" ref="E188:L189" si="43">SUMIF($C$610:$C$20000,$C188,E$610:E$20000)</f>
        <v>0</v>
      </c>
      <c r="F188" s="281">
        <f t="shared" si="43"/>
        <v>0</v>
      </c>
      <c r="G188" s="282">
        <f t="shared" si="43"/>
        <v>0</v>
      </c>
      <c r="H188" s="283">
        <f t="shared" si="43"/>
        <v>0</v>
      </c>
      <c r="I188" s="281">
        <f t="shared" si="43"/>
        <v>196597</v>
      </c>
      <c r="J188" s="282">
        <f t="shared" si="43"/>
        <v>0</v>
      </c>
      <c r="K188" s="283">
        <f t="shared" si="43"/>
        <v>0</v>
      </c>
      <c r="L188" s="280">
        <f t="shared" si="43"/>
        <v>196597</v>
      </c>
      <c r="M188" s="7">
        <f t="shared" si="42"/>
        <v>1</v>
      </c>
      <c r="N188" s="276"/>
    </row>
    <row r="189" spans="1:14" ht="18.75" customHeight="1">
      <c r="A189" s="23">
        <v>15</v>
      </c>
      <c r="B189" s="277"/>
      <c r="C189" s="284">
        <v>102</v>
      </c>
      <c r="D189" s="285" t="s">
        <v>730</v>
      </c>
      <c r="E189" s="286">
        <f t="shared" si="43"/>
        <v>0</v>
      </c>
      <c r="F189" s="287">
        <f t="shared" si="43"/>
        <v>0</v>
      </c>
      <c r="G189" s="288">
        <f t="shared" si="43"/>
        <v>0</v>
      </c>
      <c r="H189" s="289">
        <f t="shared" si="43"/>
        <v>0</v>
      </c>
      <c r="I189" s="287">
        <f t="shared" si="43"/>
        <v>0</v>
      </c>
      <c r="J189" s="288">
        <f t="shared" si="43"/>
        <v>0</v>
      </c>
      <c r="K189" s="289">
        <f t="shared" si="43"/>
        <v>0</v>
      </c>
      <c r="L189" s="286">
        <f t="shared" si="43"/>
        <v>0</v>
      </c>
      <c r="M189" s="7" t="str">
        <f t="shared" si="42"/>
        <v/>
      </c>
      <c r="N189" s="276"/>
    </row>
    <row r="190" spans="1:14" s="15" customFormat="1">
      <c r="A190" s="22">
        <v>35</v>
      </c>
      <c r="B190" s="271">
        <v>200</v>
      </c>
      <c r="C190" s="1847" t="s">
        <v>731</v>
      </c>
      <c r="D190" s="1848"/>
      <c r="E190" s="272">
        <f t="shared" ref="E190:L190" si="44">SUMIF($B$610:$B$20000,$B190,E$610:E$20000)</f>
        <v>0</v>
      </c>
      <c r="F190" s="273">
        <f t="shared" si="44"/>
        <v>0</v>
      </c>
      <c r="G190" s="274">
        <f t="shared" si="44"/>
        <v>0</v>
      </c>
      <c r="H190" s="275">
        <f t="shared" si="44"/>
        <v>0</v>
      </c>
      <c r="I190" s="273">
        <f t="shared" si="44"/>
        <v>16645</v>
      </c>
      <c r="J190" s="274">
        <f t="shared" si="44"/>
        <v>0</v>
      </c>
      <c r="K190" s="275">
        <f t="shared" si="44"/>
        <v>0</v>
      </c>
      <c r="L190" s="272">
        <f t="shared" si="44"/>
        <v>16645</v>
      </c>
      <c r="M190" s="7">
        <f t="shared" si="42"/>
        <v>1</v>
      </c>
      <c r="N190" s="276"/>
    </row>
    <row r="191" spans="1:14" ht="18" customHeight="1">
      <c r="A191" s="23">
        <v>40</v>
      </c>
      <c r="B191" s="290"/>
      <c r="C191" s="278">
        <v>201</v>
      </c>
      <c r="D191" s="279" t="s">
        <v>732</v>
      </c>
      <c r="E191" s="280">
        <f t="shared" ref="E191:L195" si="45">SUMIF($C$610:$C$20000,$C191,E$610:E$20000)</f>
        <v>0</v>
      </c>
      <c r="F191" s="281">
        <f t="shared" si="45"/>
        <v>0</v>
      </c>
      <c r="G191" s="282">
        <f t="shared" si="45"/>
        <v>0</v>
      </c>
      <c r="H191" s="283">
        <f t="shared" si="45"/>
        <v>0</v>
      </c>
      <c r="I191" s="281">
        <f t="shared" si="45"/>
        <v>0</v>
      </c>
      <c r="J191" s="282">
        <f t="shared" si="45"/>
        <v>0</v>
      </c>
      <c r="K191" s="283">
        <f t="shared" si="45"/>
        <v>0</v>
      </c>
      <c r="L191" s="280">
        <f t="shared" si="45"/>
        <v>0</v>
      </c>
      <c r="M191" s="7" t="str">
        <f t="shared" si="42"/>
        <v/>
      </c>
      <c r="N191" s="276"/>
    </row>
    <row r="192" spans="1:14" ht="18" customHeight="1">
      <c r="A192" s="23">
        <v>45</v>
      </c>
      <c r="B192" s="291"/>
      <c r="C192" s="292">
        <v>202</v>
      </c>
      <c r="D192" s="293" t="s">
        <v>733</v>
      </c>
      <c r="E192" s="294">
        <f t="shared" si="45"/>
        <v>0</v>
      </c>
      <c r="F192" s="295">
        <f t="shared" si="45"/>
        <v>0</v>
      </c>
      <c r="G192" s="296">
        <f t="shared" si="45"/>
        <v>0</v>
      </c>
      <c r="H192" s="297">
        <f t="shared" si="45"/>
        <v>0</v>
      </c>
      <c r="I192" s="295">
        <f t="shared" si="45"/>
        <v>0</v>
      </c>
      <c r="J192" s="296">
        <f t="shared" si="45"/>
        <v>0</v>
      </c>
      <c r="K192" s="297">
        <f t="shared" si="45"/>
        <v>0</v>
      </c>
      <c r="L192" s="294">
        <f t="shared" si="45"/>
        <v>0</v>
      </c>
      <c r="M192" s="7" t="str">
        <f t="shared" si="42"/>
        <v/>
      </c>
      <c r="N192" s="276"/>
    </row>
    <row r="193" spans="1:14" ht="31.5">
      <c r="A193" s="23">
        <v>50</v>
      </c>
      <c r="B193" s="298"/>
      <c r="C193" s="292">
        <v>205</v>
      </c>
      <c r="D193" s="293" t="s">
        <v>584</v>
      </c>
      <c r="E193" s="294">
        <f t="shared" si="45"/>
        <v>0</v>
      </c>
      <c r="F193" s="295">
        <f t="shared" si="45"/>
        <v>0</v>
      </c>
      <c r="G193" s="296">
        <f t="shared" si="45"/>
        <v>0</v>
      </c>
      <c r="H193" s="297">
        <f t="shared" si="45"/>
        <v>0</v>
      </c>
      <c r="I193" s="295">
        <f t="shared" si="45"/>
        <v>13137</v>
      </c>
      <c r="J193" s="296">
        <f t="shared" si="45"/>
        <v>0</v>
      </c>
      <c r="K193" s="297">
        <f t="shared" si="45"/>
        <v>0</v>
      </c>
      <c r="L193" s="294">
        <f t="shared" si="45"/>
        <v>13137</v>
      </c>
      <c r="M193" s="7">
        <f t="shared" si="42"/>
        <v>1</v>
      </c>
      <c r="N193" s="276"/>
    </row>
    <row r="194" spans="1:14" ht="18" customHeight="1">
      <c r="A194" s="23">
        <v>55</v>
      </c>
      <c r="B194" s="298"/>
      <c r="C194" s="292">
        <v>208</v>
      </c>
      <c r="D194" s="299" t="s">
        <v>585</v>
      </c>
      <c r="E194" s="294">
        <f t="shared" si="45"/>
        <v>0</v>
      </c>
      <c r="F194" s="295">
        <f t="shared" si="45"/>
        <v>0</v>
      </c>
      <c r="G194" s="296">
        <f t="shared" si="45"/>
        <v>0</v>
      </c>
      <c r="H194" s="297">
        <f t="shared" si="45"/>
        <v>0</v>
      </c>
      <c r="I194" s="295">
        <f t="shared" si="45"/>
        <v>1948</v>
      </c>
      <c r="J194" s="296">
        <f t="shared" si="45"/>
        <v>0</v>
      </c>
      <c r="K194" s="297">
        <f t="shared" si="45"/>
        <v>0</v>
      </c>
      <c r="L194" s="294">
        <f t="shared" si="45"/>
        <v>1948</v>
      </c>
      <c r="M194" s="7">
        <f t="shared" si="42"/>
        <v>1</v>
      </c>
      <c r="N194" s="276"/>
    </row>
    <row r="195" spans="1:14" ht="18" customHeight="1">
      <c r="A195" s="23">
        <v>60</v>
      </c>
      <c r="B195" s="290"/>
      <c r="C195" s="284">
        <v>209</v>
      </c>
      <c r="D195" s="300" t="s">
        <v>586</v>
      </c>
      <c r="E195" s="286">
        <f t="shared" si="45"/>
        <v>0</v>
      </c>
      <c r="F195" s="287">
        <f t="shared" si="45"/>
        <v>0</v>
      </c>
      <c r="G195" s="288">
        <f t="shared" si="45"/>
        <v>0</v>
      </c>
      <c r="H195" s="289">
        <f t="shared" si="45"/>
        <v>0</v>
      </c>
      <c r="I195" s="287">
        <f t="shared" si="45"/>
        <v>1560</v>
      </c>
      <c r="J195" s="288">
        <f t="shared" si="45"/>
        <v>0</v>
      </c>
      <c r="K195" s="289">
        <f t="shared" si="45"/>
        <v>0</v>
      </c>
      <c r="L195" s="286">
        <f t="shared" si="45"/>
        <v>1560</v>
      </c>
      <c r="M195" s="7">
        <f t="shared" si="42"/>
        <v>1</v>
      </c>
      <c r="N195" s="276"/>
    </row>
    <row r="196" spans="1:14" s="15" customFormat="1">
      <c r="A196" s="22">
        <v>65</v>
      </c>
      <c r="B196" s="271">
        <v>500</v>
      </c>
      <c r="C196" s="1865" t="s">
        <v>188</v>
      </c>
      <c r="D196" s="1866"/>
      <c r="E196" s="272">
        <f t="shared" ref="E196:L196" si="46">SUMIF($B$610:$B$20000,$B196,E$610:E$20000)</f>
        <v>0</v>
      </c>
      <c r="F196" s="273">
        <f t="shared" si="46"/>
        <v>0</v>
      </c>
      <c r="G196" s="274">
        <f t="shared" si="46"/>
        <v>0</v>
      </c>
      <c r="H196" s="275">
        <f t="shared" si="46"/>
        <v>0</v>
      </c>
      <c r="I196" s="273">
        <f t="shared" si="46"/>
        <v>45064</v>
      </c>
      <c r="J196" s="274">
        <f t="shared" si="46"/>
        <v>0</v>
      </c>
      <c r="K196" s="275">
        <f t="shared" si="46"/>
        <v>0</v>
      </c>
      <c r="L196" s="272">
        <f t="shared" si="46"/>
        <v>45064</v>
      </c>
      <c r="M196" s="7">
        <f t="shared" si="42"/>
        <v>1</v>
      </c>
      <c r="N196" s="276"/>
    </row>
    <row r="197" spans="1:14" ht="19.5" customHeight="1">
      <c r="A197" s="23">
        <v>70</v>
      </c>
      <c r="B197" s="290"/>
      <c r="C197" s="301">
        <v>551</v>
      </c>
      <c r="D197" s="302" t="s">
        <v>189</v>
      </c>
      <c r="E197" s="280">
        <f t="shared" ref="E197:L203" si="47">SUMIF($C$610:$C$20000,$C197,E$610:E$20000)</f>
        <v>0</v>
      </c>
      <c r="F197" s="281">
        <f t="shared" si="47"/>
        <v>0</v>
      </c>
      <c r="G197" s="282">
        <f t="shared" si="47"/>
        <v>0</v>
      </c>
      <c r="H197" s="283">
        <f t="shared" si="47"/>
        <v>0</v>
      </c>
      <c r="I197" s="281">
        <f t="shared" si="47"/>
        <v>23729</v>
      </c>
      <c r="J197" s="282">
        <f t="shared" si="47"/>
        <v>0</v>
      </c>
      <c r="K197" s="283">
        <f t="shared" si="47"/>
        <v>0</v>
      </c>
      <c r="L197" s="280">
        <f t="shared" si="47"/>
        <v>23729</v>
      </c>
      <c r="M197" s="7">
        <f t="shared" si="42"/>
        <v>1</v>
      </c>
      <c r="N197" s="276"/>
    </row>
    <row r="198" spans="1:14" ht="18.75" customHeight="1">
      <c r="A198" s="23">
        <v>75</v>
      </c>
      <c r="B198" s="290"/>
      <c r="C198" s="303">
        <v>552</v>
      </c>
      <c r="D198" s="304" t="s">
        <v>876</v>
      </c>
      <c r="E198" s="294">
        <f t="shared" si="47"/>
        <v>0</v>
      </c>
      <c r="F198" s="295">
        <f t="shared" si="47"/>
        <v>0</v>
      </c>
      <c r="G198" s="296">
        <f t="shared" si="47"/>
        <v>0</v>
      </c>
      <c r="H198" s="297">
        <f t="shared" si="47"/>
        <v>0</v>
      </c>
      <c r="I198" s="295">
        <f t="shared" si="47"/>
        <v>5412</v>
      </c>
      <c r="J198" s="296">
        <f t="shared" si="47"/>
        <v>0</v>
      </c>
      <c r="K198" s="297">
        <f t="shared" si="47"/>
        <v>0</v>
      </c>
      <c r="L198" s="294">
        <f t="shared" si="47"/>
        <v>5412</v>
      </c>
      <c r="M198" s="7">
        <f t="shared" si="42"/>
        <v>1</v>
      </c>
      <c r="N198" s="276"/>
    </row>
    <row r="199" spans="1:14" ht="18.75" customHeight="1">
      <c r="A199" s="23">
        <v>80</v>
      </c>
      <c r="B199" s="305"/>
      <c r="C199" s="303">
        <v>558</v>
      </c>
      <c r="D199" s="306" t="s">
        <v>838</v>
      </c>
      <c r="E199" s="294">
        <f t="shared" si="47"/>
        <v>0</v>
      </c>
      <c r="F199" s="295">
        <f t="shared" si="47"/>
        <v>0</v>
      </c>
      <c r="G199" s="296">
        <f t="shared" si="47"/>
        <v>0</v>
      </c>
      <c r="H199" s="297">
        <f t="shared" si="47"/>
        <v>0</v>
      </c>
      <c r="I199" s="295">
        <f t="shared" si="47"/>
        <v>0</v>
      </c>
      <c r="J199" s="296">
        <f t="shared" si="47"/>
        <v>0</v>
      </c>
      <c r="K199" s="297">
        <f t="shared" si="47"/>
        <v>0</v>
      </c>
      <c r="L199" s="294">
        <f t="shared" si="47"/>
        <v>0</v>
      </c>
      <c r="M199" s="7" t="str">
        <f t="shared" si="42"/>
        <v/>
      </c>
      <c r="N199" s="276"/>
    </row>
    <row r="200" spans="1:14" ht="18.75" customHeight="1">
      <c r="A200" s="23">
        <v>80</v>
      </c>
      <c r="B200" s="305"/>
      <c r="C200" s="303">
        <v>560</v>
      </c>
      <c r="D200" s="306" t="s">
        <v>190</v>
      </c>
      <c r="E200" s="294">
        <f t="shared" si="47"/>
        <v>0</v>
      </c>
      <c r="F200" s="295">
        <f t="shared" si="47"/>
        <v>0</v>
      </c>
      <c r="G200" s="296">
        <f t="shared" si="47"/>
        <v>0</v>
      </c>
      <c r="H200" s="297">
        <f t="shared" si="47"/>
        <v>0</v>
      </c>
      <c r="I200" s="295">
        <f t="shared" si="47"/>
        <v>10220</v>
      </c>
      <c r="J200" s="296">
        <f t="shared" si="47"/>
        <v>0</v>
      </c>
      <c r="K200" s="297">
        <f t="shared" si="47"/>
        <v>0</v>
      </c>
      <c r="L200" s="294">
        <f t="shared" si="47"/>
        <v>10220</v>
      </c>
      <c r="M200" s="7">
        <f t="shared" si="42"/>
        <v>1</v>
      </c>
      <c r="N200" s="276"/>
    </row>
    <row r="201" spans="1:14" ht="18.75" customHeight="1">
      <c r="A201" s="23">
        <v>85</v>
      </c>
      <c r="B201" s="305"/>
      <c r="C201" s="303">
        <v>580</v>
      </c>
      <c r="D201" s="304" t="s">
        <v>191</v>
      </c>
      <c r="E201" s="294">
        <f t="shared" si="47"/>
        <v>0</v>
      </c>
      <c r="F201" s="295">
        <f t="shared" si="47"/>
        <v>0</v>
      </c>
      <c r="G201" s="296">
        <f t="shared" si="47"/>
        <v>0</v>
      </c>
      <c r="H201" s="297">
        <f t="shared" si="47"/>
        <v>0</v>
      </c>
      <c r="I201" s="295">
        <f t="shared" si="47"/>
        <v>5703</v>
      </c>
      <c r="J201" s="296">
        <f t="shared" si="47"/>
        <v>0</v>
      </c>
      <c r="K201" s="297">
        <f t="shared" si="47"/>
        <v>0</v>
      </c>
      <c r="L201" s="294">
        <f t="shared" si="47"/>
        <v>5703</v>
      </c>
      <c r="M201" s="7">
        <f t="shared" si="42"/>
        <v>1</v>
      </c>
      <c r="N201" s="276"/>
    </row>
    <row r="202" spans="1:14">
      <c r="A202" s="23">
        <v>90</v>
      </c>
      <c r="B202" s="290"/>
      <c r="C202" s="303">
        <v>588</v>
      </c>
      <c r="D202" s="304" t="s">
        <v>840</v>
      </c>
      <c r="E202" s="294">
        <f t="shared" si="47"/>
        <v>0</v>
      </c>
      <c r="F202" s="295">
        <f t="shared" si="47"/>
        <v>0</v>
      </c>
      <c r="G202" s="296">
        <f t="shared" si="47"/>
        <v>0</v>
      </c>
      <c r="H202" s="297">
        <f t="shared" si="47"/>
        <v>0</v>
      </c>
      <c r="I202" s="295">
        <f t="shared" si="47"/>
        <v>0</v>
      </c>
      <c r="J202" s="296">
        <f t="shared" si="47"/>
        <v>0</v>
      </c>
      <c r="K202" s="297">
        <f t="shared" si="47"/>
        <v>0</v>
      </c>
      <c r="L202" s="294">
        <f t="shared" si="47"/>
        <v>0</v>
      </c>
      <c r="M202" s="7" t="str">
        <f t="shared" si="42"/>
        <v/>
      </c>
      <c r="N202" s="276"/>
    </row>
    <row r="203" spans="1:14" ht="31.5">
      <c r="A203" s="23">
        <v>90</v>
      </c>
      <c r="B203" s="290"/>
      <c r="C203" s="307">
        <v>590</v>
      </c>
      <c r="D203" s="308" t="s">
        <v>192</v>
      </c>
      <c r="E203" s="286">
        <f t="shared" si="47"/>
        <v>0</v>
      </c>
      <c r="F203" s="287">
        <f t="shared" si="47"/>
        <v>0</v>
      </c>
      <c r="G203" s="288">
        <f t="shared" si="47"/>
        <v>0</v>
      </c>
      <c r="H203" s="289">
        <f t="shared" si="47"/>
        <v>0</v>
      </c>
      <c r="I203" s="287">
        <f t="shared" si="47"/>
        <v>0</v>
      </c>
      <c r="J203" s="288">
        <f t="shared" si="47"/>
        <v>0</v>
      </c>
      <c r="K203" s="289">
        <f t="shared" si="47"/>
        <v>0</v>
      </c>
      <c r="L203" s="286">
        <f t="shared" si="47"/>
        <v>0</v>
      </c>
      <c r="M203" s="7" t="str">
        <f t="shared" si="42"/>
        <v/>
      </c>
      <c r="N203" s="276"/>
    </row>
    <row r="204" spans="1:14" s="15" customFormat="1" ht="18.75" customHeight="1">
      <c r="A204" s="22">
        <v>115</v>
      </c>
      <c r="B204" s="271">
        <v>800</v>
      </c>
      <c r="C204" s="1867" t="s">
        <v>193</v>
      </c>
      <c r="D204" s="1868"/>
      <c r="E204" s="309">
        <f t="shared" ref="E204:L205" si="48">SUMIF($B$610:$B$20000,$B204,E$610:E$20000)</f>
        <v>0</v>
      </c>
      <c r="F204" s="273">
        <f t="shared" si="48"/>
        <v>0</v>
      </c>
      <c r="G204" s="274">
        <f t="shared" si="48"/>
        <v>0</v>
      </c>
      <c r="H204" s="275">
        <f t="shared" si="48"/>
        <v>0</v>
      </c>
      <c r="I204" s="273">
        <f t="shared" si="48"/>
        <v>0</v>
      </c>
      <c r="J204" s="274">
        <f t="shared" si="48"/>
        <v>0</v>
      </c>
      <c r="K204" s="275">
        <f t="shared" si="48"/>
        <v>0</v>
      </c>
      <c r="L204" s="309">
        <f t="shared" si="48"/>
        <v>0</v>
      </c>
      <c r="M204" s="7" t="str">
        <f t="shared" si="42"/>
        <v/>
      </c>
      <c r="N204" s="276"/>
    </row>
    <row r="205" spans="1:14" s="15" customFormat="1">
      <c r="A205" s="22">
        <v>125</v>
      </c>
      <c r="B205" s="271">
        <v>1000</v>
      </c>
      <c r="C205" s="1847" t="s">
        <v>194</v>
      </c>
      <c r="D205" s="1848"/>
      <c r="E205" s="309">
        <f t="shared" si="48"/>
        <v>0</v>
      </c>
      <c r="F205" s="273">
        <f t="shared" si="48"/>
        <v>0</v>
      </c>
      <c r="G205" s="274">
        <f t="shared" si="48"/>
        <v>0</v>
      </c>
      <c r="H205" s="275">
        <f t="shared" si="48"/>
        <v>0</v>
      </c>
      <c r="I205" s="273">
        <f t="shared" si="48"/>
        <v>52604</v>
      </c>
      <c r="J205" s="274">
        <f t="shared" si="48"/>
        <v>0</v>
      </c>
      <c r="K205" s="275">
        <f t="shared" si="48"/>
        <v>0</v>
      </c>
      <c r="L205" s="309">
        <f t="shared" si="48"/>
        <v>52604</v>
      </c>
      <c r="M205" s="7">
        <f t="shared" si="42"/>
        <v>1</v>
      </c>
      <c r="N205" s="276"/>
    </row>
    <row r="206" spans="1:14" ht="18.75" customHeight="1">
      <c r="A206" s="23">
        <v>130</v>
      </c>
      <c r="B206" s="291"/>
      <c r="C206" s="278">
        <v>1011</v>
      </c>
      <c r="D206" s="310" t="s">
        <v>195</v>
      </c>
      <c r="E206" s="280">
        <f t="shared" ref="E206:L215" si="49">SUMIF($C$610:$C$20000,$C206,E$610:E$20000)</f>
        <v>0</v>
      </c>
      <c r="F206" s="281">
        <f t="shared" si="49"/>
        <v>0</v>
      </c>
      <c r="G206" s="282">
        <f t="shared" si="49"/>
        <v>0</v>
      </c>
      <c r="H206" s="283">
        <f t="shared" si="49"/>
        <v>0</v>
      </c>
      <c r="I206" s="281">
        <f t="shared" si="49"/>
        <v>22548</v>
      </c>
      <c r="J206" s="282">
        <f t="shared" si="49"/>
        <v>0</v>
      </c>
      <c r="K206" s="283">
        <f t="shared" si="49"/>
        <v>0</v>
      </c>
      <c r="L206" s="280">
        <f t="shared" si="49"/>
        <v>22548</v>
      </c>
      <c r="M206" s="7">
        <f t="shared" si="42"/>
        <v>1</v>
      </c>
      <c r="N206" s="276"/>
    </row>
    <row r="207" spans="1:14" ht="18.75" customHeight="1">
      <c r="A207" s="23">
        <v>135</v>
      </c>
      <c r="B207" s="291"/>
      <c r="C207" s="292">
        <v>1012</v>
      </c>
      <c r="D207" s="293" t="s">
        <v>196</v>
      </c>
      <c r="E207" s="294">
        <f t="shared" si="49"/>
        <v>0</v>
      </c>
      <c r="F207" s="295">
        <f t="shared" si="49"/>
        <v>0</v>
      </c>
      <c r="G207" s="296">
        <f t="shared" si="49"/>
        <v>0</v>
      </c>
      <c r="H207" s="297">
        <f t="shared" si="49"/>
        <v>0</v>
      </c>
      <c r="I207" s="295">
        <f t="shared" si="49"/>
        <v>0</v>
      </c>
      <c r="J207" s="296">
        <f t="shared" si="49"/>
        <v>0</v>
      </c>
      <c r="K207" s="297">
        <f t="shared" si="49"/>
        <v>0</v>
      </c>
      <c r="L207" s="294">
        <f t="shared" si="49"/>
        <v>0</v>
      </c>
      <c r="M207" s="7" t="str">
        <f t="shared" si="42"/>
        <v/>
      </c>
      <c r="N207" s="276"/>
    </row>
    <row r="208" spans="1:14" ht="18.75" customHeight="1">
      <c r="A208" s="23">
        <v>140</v>
      </c>
      <c r="B208" s="291"/>
      <c r="C208" s="292">
        <v>1013</v>
      </c>
      <c r="D208" s="293" t="s">
        <v>197</v>
      </c>
      <c r="E208" s="294">
        <f t="shared" si="49"/>
        <v>0</v>
      </c>
      <c r="F208" s="295">
        <f t="shared" si="49"/>
        <v>0</v>
      </c>
      <c r="G208" s="296">
        <f t="shared" si="49"/>
        <v>0</v>
      </c>
      <c r="H208" s="297">
        <f t="shared" si="49"/>
        <v>0</v>
      </c>
      <c r="I208" s="295">
        <f t="shared" si="49"/>
        <v>4749</v>
      </c>
      <c r="J208" s="296">
        <f t="shared" si="49"/>
        <v>0</v>
      </c>
      <c r="K208" s="297">
        <f t="shared" si="49"/>
        <v>0</v>
      </c>
      <c r="L208" s="294">
        <f t="shared" si="49"/>
        <v>4749</v>
      </c>
      <c r="M208" s="7">
        <f t="shared" si="42"/>
        <v>1</v>
      </c>
      <c r="N208" s="276"/>
    </row>
    <row r="209" spans="1:14" ht="18.75" customHeight="1">
      <c r="A209" s="23">
        <v>145</v>
      </c>
      <c r="B209" s="291"/>
      <c r="C209" s="292">
        <v>1014</v>
      </c>
      <c r="D209" s="293" t="s">
        <v>198</v>
      </c>
      <c r="E209" s="294">
        <f t="shared" si="49"/>
        <v>0</v>
      </c>
      <c r="F209" s="295">
        <f t="shared" si="49"/>
        <v>0</v>
      </c>
      <c r="G209" s="296">
        <f t="shared" si="49"/>
        <v>0</v>
      </c>
      <c r="H209" s="297">
        <f t="shared" si="49"/>
        <v>0</v>
      </c>
      <c r="I209" s="295">
        <f t="shared" si="49"/>
        <v>0</v>
      </c>
      <c r="J209" s="296">
        <f t="shared" si="49"/>
        <v>0</v>
      </c>
      <c r="K209" s="297">
        <f t="shared" si="49"/>
        <v>0</v>
      </c>
      <c r="L209" s="294">
        <f t="shared" si="49"/>
        <v>0</v>
      </c>
      <c r="M209" s="7" t="str">
        <f t="shared" si="42"/>
        <v/>
      </c>
      <c r="N209" s="276"/>
    </row>
    <row r="210" spans="1:14" ht="18.75" customHeight="1">
      <c r="A210" s="23">
        <v>150</v>
      </c>
      <c r="B210" s="291"/>
      <c r="C210" s="292">
        <v>1015</v>
      </c>
      <c r="D210" s="293" t="s">
        <v>199</v>
      </c>
      <c r="E210" s="294">
        <f t="shared" si="49"/>
        <v>0</v>
      </c>
      <c r="F210" s="295">
        <f t="shared" si="49"/>
        <v>0</v>
      </c>
      <c r="G210" s="296">
        <f t="shared" si="49"/>
        <v>0</v>
      </c>
      <c r="H210" s="297">
        <f t="shared" si="49"/>
        <v>0</v>
      </c>
      <c r="I210" s="295">
        <f t="shared" si="49"/>
        <v>989</v>
      </c>
      <c r="J210" s="296">
        <f t="shared" si="49"/>
        <v>0</v>
      </c>
      <c r="K210" s="297">
        <f t="shared" si="49"/>
        <v>0</v>
      </c>
      <c r="L210" s="294">
        <f t="shared" si="49"/>
        <v>989</v>
      </c>
      <c r="M210" s="7">
        <f t="shared" si="42"/>
        <v>1</v>
      </c>
      <c r="N210" s="276"/>
    </row>
    <row r="211" spans="1:14" ht="18.75" customHeight="1">
      <c r="A211" s="23">
        <v>155</v>
      </c>
      <c r="B211" s="291"/>
      <c r="C211" s="311">
        <v>1016</v>
      </c>
      <c r="D211" s="312" t="s">
        <v>200</v>
      </c>
      <c r="E211" s="313">
        <f t="shared" si="49"/>
        <v>0</v>
      </c>
      <c r="F211" s="314">
        <f t="shared" si="49"/>
        <v>0</v>
      </c>
      <c r="G211" s="315">
        <f t="shared" si="49"/>
        <v>0</v>
      </c>
      <c r="H211" s="316">
        <f t="shared" si="49"/>
        <v>0</v>
      </c>
      <c r="I211" s="314">
        <f t="shared" si="49"/>
        <v>15279</v>
      </c>
      <c r="J211" s="315">
        <f t="shared" si="49"/>
        <v>0</v>
      </c>
      <c r="K211" s="316">
        <f t="shared" si="49"/>
        <v>0</v>
      </c>
      <c r="L211" s="313">
        <f t="shared" si="49"/>
        <v>15279</v>
      </c>
      <c r="M211" s="7">
        <f t="shared" si="42"/>
        <v>1</v>
      </c>
      <c r="N211" s="276"/>
    </row>
    <row r="212" spans="1:14" ht="18.75" customHeight="1">
      <c r="A212" s="23">
        <v>160</v>
      </c>
      <c r="B212" s="277"/>
      <c r="C212" s="317">
        <v>1020</v>
      </c>
      <c r="D212" s="318" t="s">
        <v>201</v>
      </c>
      <c r="E212" s="319">
        <f t="shared" si="49"/>
        <v>0</v>
      </c>
      <c r="F212" s="320">
        <f t="shared" si="49"/>
        <v>0</v>
      </c>
      <c r="G212" s="321">
        <f t="shared" si="49"/>
        <v>0</v>
      </c>
      <c r="H212" s="322">
        <f t="shared" si="49"/>
        <v>0</v>
      </c>
      <c r="I212" s="320">
        <f t="shared" si="49"/>
        <v>8209</v>
      </c>
      <c r="J212" s="321">
        <f t="shared" si="49"/>
        <v>0</v>
      </c>
      <c r="K212" s="322">
        <f t="shared" si="49"/>
        <v>0</v>
      </c>
      <c r="L212" s="319">
        <f t="shared" si="49"/>
        <v>8209</v>
      </c>
      <c r="M212" s="7">
        <f t="shared" si="42"/>
        <v>1</v>
      </c>
      <c r="N212" s="276"/>
    </row>
    <row r="213" spans="1:14" ht="18.75" customHeight="1">
      <c r="A213" s="23">
        <v>165</v>
      </c>
      <c r="B213" s="291"/>
      <c r="C213" s="323">
        <v>1030</v>
      </c>
      <c r="D213" s="324" t="s">
        <v>202</v>
      </c>
      <c r="E213" s="325">
        <f t="shared" si="49"/>
        <v>0</v>
      </c>
      <c r="F213" s="326">
        <f t="shared" si="49"/>
        <v>0</v>
      </c>
      <c r="G213" s="327">
        <f t="shared" si="49"/>
        <v>0</v>
      </c>
      <c r="H213" s="328">
        <f t="shared" si="49"/>
        <v>0</v>
      </c>
      <c r="I213" s="326">
        <f t="shared" si="49"/>
        <v>0</v>
      </c>
      <c r="J213" s="327">
        <f t="shared" si="49"/>
        <v>0</v>
      </c>
      <c r="K213" s="328">
        <f t="shared" si="49"/>
        <v>0</v>
      </c>
      <c r="L213" s="325">
        <f t="shared" si="49"/>
        <v>0</v>
      </c>
      <c r="M213" s="7" t="str">
        <f t="shared" si="42"/>
        <v/>
      </c>
      <c r="N213" s="329"/>
    </row>
    <row r="214" spans="1:14" ht="18.75" customHeight="1">
      <c r="A214" s="23">
        <v>175</v>
      </c>
      <c r="B214" s="291"/>
      <c r="C214" s="317">
        <v>1051</v>
      </c>
      <c r="D214" s="330" t="s">
        <v>203</v>
      </c>
      <c r="E214" s="319">
        <f t="shared" si="49"/>
        <v>0</v>
      </c>
      <c r="F214" s="320">
        <f t="shared" si="49"/>
        <v>0</v>
      </c>
      <c r="G214" s="321">
        <f t="shared" si="49"/>
        <v>0</v>
      </c>
      <c r="H214" s="322">
        <f t="shared" si="49"/>
        <v>0</v>
      </c>
      <c r="I214" s="320">
        <f t="shared" si="49"/>
        <v>0</v>
      </c>
      <c r="J214" s="321">
        <f t="shared" si="49"/>
        <v>0</v>
      </c>
      <c r="K214" s="322">
        <f t="shared" si="49"/>
        <v>0</v>
      </c>
      <c r="L214" s="319">
        <f t="shared" si="49"/>
        <v>0</v>
      </c>
      <c r="M214" s="7" t="str">
        <f t="shared" si="42"/>
        <v/>
      </c>
      <c r="N214" s="329"/>
    </row>
    <row r="215" spans="1:14" ht="18.75" customHeight="1">
      <c r="A215" s="23">
        <v>180</v>
      </c>
      <c r="B215" s="291"/>
      <c r="C215" s="292">
        <v>1052</v>
      </c>
      <c r="D215" s="293" t="s">
        <v>204</v>
      </c>
      <c r="E215" s="294">
        <f t="shared" si="49"/>
        <v>0</v>
      </c>
      <c r="F215" s="295">
        <f t="shared" si="49"/>
        <v>0</v>
      </c>
      <c r="G215" s="296">
        <f t="shared" si="49"/>
        <v>0</v>
      </c>
      <c r="H215" s="297">
        <f t="shared" si="49"/>
        <v>0</v>
      </c>
      <c r="I215" s="295">
        <f t="shared" si="49"/>
        <v>0</v>
      </c>
      <c r="J215" s="296">
        <f t="shared" si="49"/>
        <v>0</v>
      </c>
      <c r="K215" s="297">
        <f t="shared" si="49"/>
        <v>0</v>
      </c>
      <c r="L215" s="294">
        <f t="shared" si="49"/>
        <v>0</v>
      </c>
      <c r="M215" s="7" t="str">
        <f t="shared" si="42"/>
        <v/>
      </c>
      <c r="N215" s="329"/>
    </row>
    <row r="216" spans="1:14" ht="18.75" customHeight="1">
      <c r="A216" s="23">
        <v>185</v>
      </c>
      <c r="B216" s="291"/>
      <c r="C216" s="323">
        <v>1053</v>
      </c>
      <c r="D216" s="324" t="s">
        <v>841</v>
      </c>
      <c r="E216" s="325">
        <f t="shared" ref="E216:L222" si="50">SUMIF($C$610:$C$20000,$C216,E$610:E$20000)</f>
        <v>0</v>
      </c>
      <c r="F216" s="326">
        <f t="shared" si="50"/>
        <v>0</v>
      </c>
      <c r="G216" s="327">
        <f t="shared" si="50"/>
        <v>0</v>
      </c>
      <c r="H216" s="328">
        <f t="shared" si="50"/>
        <v>0</v>
      </c>
      <c r="I216" s="326">
        <f t="shared" si="50"/>
        <v>0</v>
      </c>
      <c r="J216" s="327">
        <f t="shared" si="50"/>
        <v>0</v>
      </c>
      <c r="K216" s="328">
        <f t="shared" si="50"/>
        <v>0</v>
      </c>
      <c r="L216" s="325">
        <f t="shared" si="50"/>
        <v>0</v>
      </c>
      <c r="M216" s="7" t="str">
        <f t="shared" si="42"/>
        <v/>
      </c>
      <c r="N216" s="276"/>
    </row>
    <row r="217" spans="1:14" ht="18.75" customHeight="1">
      <c r="A217" s="23">
        <v>190</v>
      </c>
      <c r="B217" s="291"/>
      <c r="C217" s="317">
        <v>1062</v>
      </c>
      <c r="D217" s="318" t="s">
        <v>205</v>
      </c>
      <c r="E217" s="319">
        <f t="shared" si="50"/>
        <v>0</v>
      </c>
      <c r="F217" s="320">
        <f t="shared" si="50"/>
        <v>0</v>
      </c>
      <c r="G217" s="321">
        <f t="shared" si="50"/>
        <v>0</v>
      </c>
      <c r="H217" s="322">
        <f t="shared" si="50"/>
        <v>0</v>
      </c>
      <c r="I217" s="320">
        <f t="shared" si="50"/>
        <v>830</v>
      </c>
      <c r="J217" s="321">
        <f t="shared" si="50"/>
        <v>0</v>
      </c>
      <c r="K217" s="322">
        <f t="shared" si="50"/>
        <v>0</v>
      </c>
      <c r="L217" s="319">
        <f t="shared" si="50"/>
        <v>830</v>
      </c>
      <c r="M217" s="7">
        <f t="shared" si="42"/>
        <v>1</v>
      </c>
      <c r="N217" s="276"/>
    </row>
    <row r="218" spans="1:14" ht="18.75" customHeight="1">
      <c r="A218" s="23">
        <v>200</v>
      </c>
      <c r="B218" s="291"/>
      <c r="C218" s="323">
        <v>1063</v>
      </c>
      <c r="D218" s="331" t="s">
        <v>785</v>
      </c>
      <c r="E218" s="325">
        <f t="shared" si="50"/>
        <v>0</v>
      </c>
      <c r="F218" s="326">
        <f t="shared" si="50"/>
        <v>0</v>
      </c>
      <c r="G218" s="327">
        <f t="shared" si="50"/>
        <v>0</v>
      </c>
      <c r="H218" s="328">
        <f t="shared" si="50"/>
        <v>0</v>
      </c>
      <c r="I218" s="326">
        <f t="shared" si="50"/>
        <v>0</v>
      </c>
      <c r="J218" s="327">
        <f t="shared" si="50"/>
        <v>0</v>
      </c>
      <c r="K218" s="328">
        <f t="shared" si="50"/>
        <v>0</v>
      </c>
      <c r="L218" s="325">
        <f t="shared" si="50"/>
        <v>0</v>
      </c>
      <c r="M218" s="7" t="str">
        <f t="shared" si="42"/>
        <v/>
      </c>
      <c r="N218" s="276"/>
    </row>
    <row r="219" spans="1:14" ht="18.75" customHeight="1">
      <c r="A219" s="23">
        <v>200</v>
      </c>
      <c r="B219" s="291"/>
      <c r="C219" s="332">
        <v>1069</v>
      </c>
      <c r="D219" s="333" t="s">
        <v>206</v>
      </c>
      <c r="E219" s="334">
        <f t="shared" si="50"/>
        <v>0</v>
      </c>
      <c r="F219" s="335">
        <f t="shared" si="50"/>
        <v>0</v>
      </c>
      <c r="G219" s="336">
        <f t="shared" si="50"/>
        <v>0</v>
      </c>
      <c r="H219" s="337">
        <f t="shared" si="50"/>
        <v>0</v>
      </c>
      <c r="I219" s="335">
        <f t="shared" si="50"/>
        <v>0</v>
      </c>
      <c r="J219" s="336">
        <f t="shared" si="50"/>
        <v>0</v>
      </c>
      <c r="K219" s="337">
        <f t="shared" si="50"/>
        <v>0</v>
      </c>
      <c r="L219" s="334">
        <f t="shared" si="50"/>
        <v>0</v>
      </c>
      <c r="M219" s="7" t="str">
        <f t="shared" si="42"/>
        <v/>
      </c>
      <c r="N219" s="276"/>
    </row>
    <row r="220" spans="1:14" ht="18.75" customHeight="1">
      <c r="A220" s="23">
        <v>205</v>
      </c>
      <c r="B220" s="277"/>
      <c r="C220" s="317">
        <v>1091</v>
      </c>
      <c r="D220" s="330" t="s">
        <v>877</v>
      </c>
      <c r="E220" s="319">
        <f t="shared" si="50"/>
        <v>0</v>
      </c>
      <c r="F220" s="320">
        <f t="shared" si="50"/>
        <v>0</v>
      </c>
      <c r="G220" s="321">
        <f t="shared" si="50"/>
        <v>0</v>
      </c>
      <c r="H220" s="322">
        <f t="shared" si="50"/>
        <v>0</v>
      </c>
      <c r="I220" s="320">
        <f t="shared" si="50"/>
        <v>0</v>
      </c>
      <c r="J220" s="321">
        <f t="shared" si="50"/>
        <v>0</v>
      </c>
      <c r="K220" s="322">
        <f t="shared" si="50"/>
        <v>0</v>
      </c>
      <c r="L220" s="319">
        <f t="shared" si="50"/>
        <v>0</v>
      </c>
      <c r="M220" s="7" t="str">
        <f t="shared" si="42"/>
        <v/>
      </c>
      <c r="N220" s="276"/>
    </row>
    <row r="221" spans="1:14" ht="18.75" customHeight="1">
      <c r="A221" s="23">
        <v>210</v>
      </c>
      <c r="B221" s="291"/>
      <c r="C221" s="292">
        <v>1092</v>
      </c>
      <c r="D221" s="293" t="s">
        <v>298</v>
      </c>
      <c r="E221" s="294">
        <f t="shared" si="50"/>
        <v>0</v>
      </c>
      <c r="F221" s="295">
        <f t="shared" si="50"/>
        <v>0</v>
      </c>
      <c r="G221" s="296">
        <f t="shared" si="50"/>
        <v>0</v>
      </c>
      <c r="H221" s="297">
        <f t="shared" si="50"/>
        <v>0</v>
      </c>
      <c r="I221" s="295">
        <f t="shared" si="50"/>
        <v>0</v>
      </c>
      <c r="J221" s="296">
        <f t="shared" si="50"/>
        <v>0</v>
      </c>
      <c r="K221" s="297">
        <f t="shared" si="50"/>
        <v>0</v>
      </c>
      <c r="L221" s="294">
        <f t="shared" si="50"/>
        <v>0</v>
      </c>
      <c r="M221" s="7" t="str">
        <f t="shared" si="42"/>
        <v/>
      </c>
      <c r="N221" s="276"/>
    </row>
    <row r="222" spans="1:14" ht="18.75" customHeight="1">
      <c r="A222" s="23">
        <v>215</v>
      </c>
      <c r="B222" s="291"/>
      <c r="C222" s="284">
        <v>1098</v>
      </c>
      <c r="D222" s="338" t="s">
        <v>207</v>
      </c>
      <c r="E222" s="286">
        <f t="shared" si="50"/>
        <v>0</v>
      </c>
      <c r="F222" s="287">
        <f t="shared" si="50"/>
        <v>0</v>
      </c>
      <c r="G222" s="288">
        <f t="shared" si="50"/>
        <v>0</v>
      </c>
      <c r="H222" s="289">
        <f t="shared" si="50"/>
        <v>0</v>
      </c>
      <c r="I222" s="287">
        <f t="shared" si="50"/>
        <v>0</v>
      </c>
      <c r="J222" s="288">
        <f t="shared" si="50"/>
        <v>0</v>
      </c>
      <c r="K222" s="289">
        <f t="shared" si="50"/>
        <v>0</v>
      </c>
      <c r="L222" s="286">
        <f t="shared" si="50"/>
        <v>0</v>
      </c>
      <c r="M222" s="7" t="str">
        <f t="shared" si="42"/>
        <v/>
      </c>
      <c r="N222" s="276"/>
    </row>
    <row r="223" spans="1:14" s="15" customFormat="1">
      <c r="A223" s="22">
        <v>220</v>
      </c>
      <c r="B223" s="271">
        <v>1900</v>
      </c>
      <c r="C223" s="1837" t="s">
        <v>265</v>
      </c>
      <c r="D223" s="1838"/>
      <c r="E223" s="309">
        <f t="shared" ref="E223:L223" si="51">SUMIF($B$610:$B$20000,$B223,E$610:E$20000)</f>
        <v>0</v>
      </c>
      <c r="F223" s="273">
        <f t="shared" si="51"/>
        <v>0</v>
      </c>
      <c r="G223" s="274">
        <f t="shared" si="51"/>
        <v>0</v>
      </c>
      <c r="H223" s="275">
        <f t="shared" si="51"/>
        <v>0</v>
      </c>
      <c r="I223" s="273">
        <f t="shared" si="51"/>
        <v>637</v>
      </c>
      <c r="J223" s="274">
        <f t="shared" si="51"/>
        <v>0</v>
      </c>
      <c r="K223" s="275">
        <f t="shared" si="51"/>
        <v>0</v>
      </c>
      <c r="L223" s="309">
        <f t="shared" si="51"/>
        <v>637</v>
      </c>
      <c r="M223" s="7">
        <f t="shared" si="42"/>
        <v>1</v>
      </c>
      <c r="N223" s="276"/>
    </row>
    <row r="224" spans="1:14" ht="18.75" customHeight="1">
      <c r="A224" s="23">
        <v>225</v>
      </c>
      <c r="B224" s="291"/>
      <c r="C224" s="278">
        <v>1901</v>
      </c>
      <c r="D224" s="339" t="s">
        <v>878</v>
      </c>
      <c r="E224" s="280">
        <f t="shared" ref="E224:L226" si="52">SUMIF($C$610:$C$20000,$C224,E$610:E$20000)</f>
        <v>0</v>
      </c>
      <c r="F224" s="281">
        <f t="shared" si="52"/>
        <v>0</v>
      </c>
      <c r="G224" s="282">
        <f t="shared" si="52"/>
        <v>0</v>
      </c>
      <c r="H224" s="283">
        <f t="shared" si="52"/>
        <v>0</v>
      </c>
      <c r="I224" s="281">
        <f t="shared" si="52"/>
        <v>0</v>
      </c>
      <c r="J224" s="282">
        <f t="shared" si="52"/>
        <v>0</v>
      </c>
      <c r="K224" s="283">
        <f t="shared" si="52"/>
        <v>0</v>
      </c>
      <c r="L224" s="280">
        <f t="shared" si="52"/>
        <v>0</v>
      </c>
      <c r="M224" s="7" t="str">
        <f t="shared" si="42"/>
        <v/>
      </c>
      <c r="N224" s="276"/>
    </row>
    <row r="225" spans="1:14" ht="18.75" customHeight="1">
      <c r="A225" s="23">
        <v>230</v>
      </c>
      <c r="B225" s="340"/>
      <c r="C225" s="292">
        <v>1981</v>
      </c>
      <c r="D225" s="341" t="s">
        <v>879</v>
      </c>
      <c r="E225" s="294">
        <f t="shared" si="52"/>
        <v>0</v>
      </c>
      <c r="F225" s="295">
        <f t="shared" si="52"/>
        <v>0</v>
      </c>
      <c r="G225" s="296">
        <f t="shared" si="52"/>
        <v>0</v>
      </c>
      <c r="H225" s="297">
        <f t="shared" si="52"/>
        <v>0</v>
      </c>
      <c r="I225" s="295">
        <f t="shared" si="52"/>
        <v>637</v>
      </c>
      <c r="J225" s="296">
        <f t="shared" si="52"/>
        <v>0</v>
      </c>
      <c r="K225" s="297">
        <f t="shared" si="52"/>
        <v>0</v>
      </c>
      <c r="L225" s="294">
        <f t="shared" si="52"/>
        <v>637</v>
      </c>
      <c r="M225" s="7">
        <f t="shared" si="42"/>
        <v>1</v>
      </c>
      <c r="N225" s="276"/>
    </row>
    <row r="226" spans="1:14" ht="18.75" customHeight="1">
      <c r="A226" s="23">
        <v>245</v>
      </c>
      <c r="B226" s="291"/>
      <c r="C226" s="284">
        <v>1991</v>
      </c>
      <c r="D226" s="342" t="s">
        <v>880</v>
      </c>
      <c r="E226" s="286">
        <f t="shared" si="52"/>
        <v>0</v>
      </c>
      <c r="F226" s="287">
        <f t="shared" si="52"/>
        <v>0</v>
      </c>
      <c r="G226" s="288">
        <f t="shared" si="52"/>
        <v>0</v>
      </c>
      <c r="H226" s="289">
        <f t="shared" si="52"/>
        <v>0</v>
      </c>
      <c r="I226" s="287">
        <f t="shared" si="52"/>
        <v>0</v>
      </c>
      <c r="J226" s="288">
        <f t="shared" si="52"/>
        <v>0</v>
      </c>
      <c r="K226" s="289">
        <f t="shared" si="52"/>
        <v>0</v>
      </c>
      <c r="L226" s="286">
        <f t="shared" si="52"/>
        <v>0</v>
      </c>
      <c r="M226" s="7" t="str">
        <f t="shared" si="42"/>
        <v/>
      </c>
      <c r="N226" s="276"/>
    </row>
    <row r="227" spans="1:14" s="15" customFormat="1">
      <c r="A227" s="22">
        <v>220</v>
      </c>
      <c r="B227" s="271">
        <v>2100</v>
      </c>
      <c r="C227" s="1837" t="s">
        <v>706</v>
      </c>
      <c r="D227" s="1838"/>
      <c r="E227" s="309">
        <f t="shared" ref="E227:L227" si="53">SUMIF($B$610:$B$20000,$B227,E$610:E$20000)</f>
        <v>0</v>
      </c>
      <c r="F227" s="273">
        <f t="shared" si="53"/>
        <v>0</v>
      </c>
      <c r="G227" s="274">
        <f t="shared" si="53"/>
        <v>0</v>
      </c>
      <c r="H227" s="275">
        <f t="shared" si="53"/>
        <v>0</v>
      </c>
      <c r="I227" s="273">
        <f t="shared" si="53"/>
        <v>0</v>
      </c>
      <c r="J227" s="274">
        <f t="shared" si="53"/>
        <v>0</v>
      </c>
      <c r="K227" s="275">
        <f t="shared" si="53"/>
        <v>0</v>
      </c>
      <c r="L227" s="309">
        <f t="shared" si="53"/>
        <v>0</v>
      </c>
      <c r="M227" s="7" t="str">
        <f t="shared" si="42"/>
        <v/>
      </c>
      <c r="N227" s="276"/>
    </row>
    <row r="228" spans="1:14" ht="18.75" customHeight="1">
      <c r="A228" s="23">
        <v>225</v>
      </c>
      <c r="B228" s="291"/>
      <c r="C228" s="278">
        <v>2110</v>
      </c>
      <c r="D228" s="343" t="s">
        <v>208</v>
      </c>
      <c r="E228" s="280">
        <f t="shared" ref="E228:L232" si="54">SUMIF($C$610:$C$20000,$C228,E$610:E$20000)</f>
        <v>0</v>
      </c>
      <c r="F228" s="281">
        <f t="shared" si="54"/>
        <v>0</v>
      </c>
      <c r="G228" s="282">
        <f t="shared" si="54"/>
        <v>0</v>
      </c>
      <c r="H228" s="283">
        <f t="shared" si="54"/>
        <v>0</v>
      </c>
      <c r="I228" s="281">
        <f t="shared" si="54"/>
        <v>0</v>
      </c>
      <c r="J228" s="282">
        <f t="shared" si="54"/>
        <v>0</v>
      </c>
      <c r="K228" s="283">
        <f t="shared" si="54"/>
        <v>0</v>
      </c>
      <c r="L228" s="280">
        <f t="shared" si="54"/>
        <v>0</v>
      </c>
      <c r="M228" s="7" t="str">
        <f t="shared" si="42"/>
        <v/>
      </c>
      <c r="N228" s="276"/>
    </row>
    <row r="229" spans="1:14" ht="18.75" customHeight="1">
      <c r="A229" s="23">
        <v>230</v>
      </c>
      <c r="B229" s="340"/>
      <c r="C229" s="292">
        <v>2120</v>
      </c>
      <c r="D229" s="299" t="s">
        <v>209</v>
      </c>
      <c r="E229" s="294">
        <f t="shared" si="54"/>
        <v>0</v>
      </c>
      <c r="F229" s="295">
        <f t="shared" si="54"/>
        <v>0</v>
      </c>
      <c r="G229" s="296">
        <f t="shared" si="54"/>
        <v>0</v>
      </c>
      <c r="H229" s="297">
        <f t="shared" si="54"/>
        <v>0</v>
      </c>
      <c r="I229" s="295">
        <f t="shared" si="54"/>
        <v>0</v>
      </c>
      <c r="J229" s="296">
        <f t="shared" si="54"/>
        <v>0</v>
      </c>
      <c r="K229" s="297">
        <f t="shared" si="54"/>
        <v>0</v>
      </c>
      <c r="L229" s="294">
        <f t="shared" si="54"/>
        <v>0</v>
      </c>
      <c r="M229" s="7" t="str">
        <f t="shared" si="42"/>
        <v/>
      </c>
      <c r="N229" s="276"/>
    </row>
    <row r="230" spans="1:14" ht="18.75" customHeight="1">
      <c r="A230" s="23">
        <v>235</v>
      </c>
      <c r="B230" s="340"/>
      <c r="C230" s="292">
        <v>2125</v>
      </c>
      <c r="D230" s="299" t="s">
        <v>210</v>
      </c>
      <c r="E230" s="294">
        <f t="shared" si="54"/>
        <v>0</v>
      </c>
      <c r="F230" s="295">
        <f t="shared" si="54"/>
        <v>0</v>
      </c>
      <c r="G230" s="296">
        <f t="shared" si="54"/>
        <v>0</v>
      </c>
      <c r="H230" s="297">
        <f t="shared" si="54"/>
        <v>0</v>
      </c>
      <c r="I230" s="295">
        <f t="shared" si="54"/>
        <v>0</v>
      </c>
      <c r="J230" s="296">
        <f t="shared" si="54"/>
        <v>0</v>
      </c>
      <c r="K230" s="297">
        <f t="shared" si="54"/>
        <v>0</v>
      </c>
      <c r="L230" s="294">
        <f t="shared" si="54"/>
        <v>0</v>
      </c>
      <c r="M230" s="7" t="str">
        <f t="shared" si="42"/>
        <v/>
      </c>
      <c r="N230" s="276"/>
    </row>
    <row r="231" spans="1:14" ht="18.75" customHeight="1">
      <c r="A231" s="23">
        <v>240</v>
      </c>
      <c r="B231" s="290"/>
      <c r="C231" s="292">
        <v>2140</v>
      </c>
      <c r="D231" s="299" t="s">
        <v>211</v>
      </c>
      <c r="E231" s="294">
        <f t="shared" si="54"/>
        <v>0</v>
      </c>
      <c r="F231" s="295">
        <f t="shared" si="54"/>
        <v>0</v>
      </c>
      <c r="G231" s="296">
        <f t="shared" si="54"/>
        <v>0</v>
      </c>
      <c r="H231" s="297">
        <f t="shared" si="54"/>
        <v>0</v>
      </c>
      <c r="I231" s="295">
        <f t="shared" si="54"/>
        <v>0</v>
      </c>
      <c r="J231" s="296">
        <f t="shared" si="54"/>
        <v>0</v>
      </c>
      <c r="K231" s="297">
        <f t="shared" si="54"/>
        <v>0</v>
      </c>
      <c r="L231" s="294">
        <f t="shared" si="54"/>
        <v>0</v>
      </c>
      <c r="M231" s="7" t="str">
        <f t="shared" si="42"/>
        <v/>
      </c>
      <c r="N231" s="276"/>
    </row>
    <row r="232" spans="1:14" ht="18.75" customHeight="1">
      <c r="A232" s="23">
        <v>245</v>
      </c>
      <c r="B232" s="291"/>
      <c r="C232" s="284">
        <v>2190</v>
      </c>
      <c r="D232" s="344" t="s">
        <v>212</v>
      </c>
      <c r="E232" s="286">
        <f t="shared" si="54"/>
        <v>0</v>
      </c>
      <c r="F232" s="287">
        <f t="shared" si="54"/>
        <v>0</v>
      </c>
      <c r="G232" s="288">
        <f t="shared" si="54"/>
        <v>0</v>
      </c>
      <c r="H232" s="289">
        <f t="shared" si="54"/>
        <v>0</v>
      </c>
      <c r="I232" s="287">
        <f t="shared" si="54"/>
        <v>0</v>
      </c>
      <c r="J232" s="288">
        <f t="shared" si="54"/>
        <v>0</v>
      </c>
      <c r="K232" s="289">
        <f t="shared" si="54"/>
        <v>0</v>
      </c>
      <c r="L232" s="286">
        <f t="shared" si="54"/>
        <v>0</v>
      </c>
      <c r="M232" s="7" t="str">
        <f t="shared" si="42"/>
        <v/>
      </c>
      <c r="N232" s="276"/>
    </row>
    <row r="233" spans="1:14" s="15" customFormat="1">
      <c r="A233" s="22">
        <v>250</v>
      </c>
      <c r="B233" s="271">
        <v>2200</v>
      </c>
      <c r="C233" s="1837" t="s">
        <v>213</v>
      </c>
      <c r="D233" s="1838"/>
      <c r="E233" s="309">
        <f t="shared" ref="E233:L233" si="55">SUMIF($B$610:$B$20000,$B233,E$610:E$20000)</f>
        <v>0</v>
      </c>
      <c r="F233" s="273">
        <f t="shared" si="55"/>
        <v>0</v>
      </c>
      <c r="G233" s="274">
        <f t="shared" si="55"/>
        <v>0</v>
      </c>
      <c r="H233" s="275">
        <f t="shared" si="55"/>
        <v>0</v>
      </c>
      <c r="I233" s="273">
        <f t="shared" si="55"/>
        <v>0</v>
      </c>
      <c r="J233" s="274">
        <f t="shared" si="55"/>
        <v>0</v>
      </c>
      <c r="K233" s="275">
        <f t="shared" si="55"/>
        <v>0</v>
      </c>
      <c r="L233" s="309">
        <f t="shared" si="55"/>
        <v>0</v>
      </c>
      <c r="M233" s="7" t="str">
        <f t="shared" si="42"/>
        <v/>
      </c>
      <c r="N233" s="276"/>
    </row>
    <row r="234" spans="1:14" ht="18.75" customHeight="1">
      <c r="A234" s="23">
        <v>255</v>
      </c>
      <c r="B234" s="291"/>
      <c r="C234" s="278">
        <v>2221</v>
      </c>
      <c r="D234" s="279" t="s">
        <v>299</v>
      </c>
      <c r="E234" s="280">
        <f t="shared" ref="E234:L235" si="56">SUMIF($C$610:$C$20000,$C234,E$610:E$20000)</f>
        <v>0</v>
      </c>
      <c r="F234" s="281">
        <f t="shared" si="56"/>
        <v>0</v>
      </c>
      <c r="G234" s="282">
        <f t="shared" si="56"/>
        <v>0</v>
      </c>
      <c r="H234" s="283">
        <f t="shared" si="56"/>
        <v>0</v>
      </c>
      <c r="I234" s="281">
        <f t="shared" si="56"/>
        <v>0</v>
      </c>
      <c r="J234" s="282">
        <f t="shared" si="56"/>
        <v>0</v>
      </c>
      <c r="K234" s="283">
        <f t="shared" si="56"/>
        <v>0</v>
      </c>
      <c r="L234" s="280">
        <f t="shared" si="56"/>
        <v>0</v>
      </c>
      <c r="M234" s="7" t="str">
        <f t="shared" si="42"/>
        <v/>
      </c>
      <c r="N234" s="276"/>
    </row>
    <row r="235" spans="1:14" ht="18.75" customHeight="1">
      <c r="A235" s="23">
        <v>265</v>
      </c>
      <c r="B235" s="291"/>
      <c r="C235" s="284">
        <v>2224</v>
      </c>
      <c r="D235" s="285" t="s">
        <v>214</v>
      </c>
      <c r="E235" s="286">
        <f t="shared" si="56"/>
        <v>0</v>
      </c>
      <c r="F235" s="287">
        <f t="shared" si="56"/>
        <v>0</v>
      </c>
      <c r="G235" s="288">
        <f t="shared" si="56"/>
        <v>0</v>
      </c>
      <c r="H235" s="289">
        <f t="shared" si="56"/>
        <v>0</v>
      </c>
      <c r="I235" s="287">
        <f t="shared" si="56"/>
        <v>0</v>
      </c>
      <c r="J235" s="288">
        <f t="shared" si="56"/>
        <v>0</v>
      </c>
      <c r="K235" s="289">
        <f t="shared" si="56"/>
        <v>0</v>
      </c>
      <c r="L235" s="286">
        <f t="shared" si="56"/>
        <v>0</v>
      </c>
      <c r="M235" s="7" t="str">
        <f t="shared" si="42"/>
        <v/>
      </c>
      <c r="N235" s="276"/>
    </row>
    <row r="236" spans="1:14" s="15" customFormat="1">
      <c r="A236" s="22">
        <v>270</v>
      </c>
      <c r="B236" s="271">
        <v>2500</v>
      </c>
      <c r="C236" s="1837" t="s">
        <v>215</v>
      </c>
      <c r="D236" s="1838"/>
      <c r="E236" s="309">
        <f t="shared" ref="E236:L239" si="57">SUMIF($B$610:$B$20000,$B236,E$610:E$20000)</f>
        <v>0</v>
      </c>
      <c r="F236" s="273">
        <f t="shared" si="57"/>
        <v>0</v>
      </c>
      <c r="G236" s="274">
        <f t="shared" si="57"/>
        <v>0</v>
      </c>
      <c r="H236" s="275">
        <f t="shared" si="57"/>
        <v>0</v>
      </c>
      <c r="I236" s="273">
        <f t="shared" si="57"/>
        <v>0</v>
      </c>
      <c r="J236" s="274">
        <f t="shared" si="57"/>
        <v>0</v>
      </c>
      <c r="K236" s="275">
        <f t="shared" si="57"/>
        <v>0</v>
      </c>
      <c r="L236" s="309">
        <f t="shared" si="57"/>
        <v>0</v>
      </c>
      <c r="M236" s="7" t="str">
        <f t="shared" si="42"/>
        <v/>
      </c>
      <c r="N236" s="276"/>
    </row>
    <row r="237" spans="1:14" s="15" customFormat="1" ht="18.75" customHeight="1">
      <c r="A237" s="22">
        <v>290</v>
      </c>
      <c r="B237" s="271">
        <v>2600</v>
      </c>
      <c r="C237" s="1845" t="s">
        <v>216</v>
      </c>
      <c r="D237" s="1846"/>
      <c r="E237" s="309">
        <f t="shared" si="57"/>
        <v>0</v>
      </c>
      <c r="F237" s="273">
        <f t="shared" si="57"/>
        <v>0</v>
      </c>
      <c r="G237" s="274">
        <f t="shared" si="57"/>
        <v>0</v>
      </c>
      <c r="H237" s="275">
        <f t="shared" si="57"/>
        <v>0</v>
      </c>
      <c r="I237" s="273">
        <f t="shared" si="57"/>
        <v>0</v>
      </c>
      <c r="J237" s="274">
        <f t="shared" si="57"/>
        <v>0</v>
      </c>
      <c r="K237" s="275">
        <f t="shared" si="57"/>
        <v>0</v>
      </c>
      <c r="L237" s="309">
        <f t="shared" si="57"/>
        <v>0</v>
      </c>
      <c r="M237" s="7" t="str">
        <f t="shared" si="42"/>
        <v/>
      </c>
      <c r="N237" s="276"/>
    </row>
    <row r="238" spans="1:14" s="15" customFormat="1" ht="18.75" customHeight="1">
      <c r="A238" s="39">
        <v>320</v>
      </c>
      <c r="B238" s="271">
        <v>2700</v>
      </c>
      <c r="C238" s="1845" t="s">
        <v>217</v>
      </c>
      <c r="D238" s="1846"/>
      <c r="E238" s="309">
        <f t="shared" si="57"/>
        <v>0</v>
      </c>
      <c r="F238" s="273">
        <f t="shared" si="57"/>
        <v>0</v>
      </c>
      <c r="G238" s="274">
        <f t="shared" si="57"/>
        <v>0</v>
      </c>
      <c r="H238" s="275">
        <f t="shared" si="57"/>
        <v>0</v>
      </c>
      <c r="I238" s="273">
        <f t="shared" si="57"/>
        <v>0</v>
      </c>
      <c r="J238" s="274">
        <f t="shared" si="57"/>
        <v>0</v>
      </c>
      <c r="K238" s="275">
        <f t="shared" si="57"/>
        <v>0</v>
      </c>
      <c r="L238" s="309">
        <f t="shared" si="57"/>
        <v>0</v>
      </c>
      <c r="M238" s="7" t="str">
        <f t="shared" si="42"/>
        <v/>
      </c>
      <c r="N238" s="276"/>
    </row>
    <row r="239" spans="1:14" s="15" customFormat="1" ht="30" customHeight="1">
      <c r="A239" s="22">
        <v>330</v>
      </c>
      <c r="B239" s="271">
        <v>2800</v>
      </c>
      <c r="C239" s="1845" t="s">
        <v>1609</v>
      </c>
      <c r="D239" s="1846"/>
      <c r="E239" s="309">
        <f t="shared" si="57"/>
        <v>0</v>
      </c>
      <c r="F239" s="273">
        <f t="shared" si="57"/>
        <v>0</v>
      </c>
      <c r="G239" s="274">
        <f t="shared" si="57"/>
        <v>0</v>
      </c>
      <c r="H239" s="275">
        <f t="shared" si="57"/>
        <v>0</v>
      </c>
      <c r="I239" s="273">
        <f t="shared" si="57"/>
        <v>0</v>
      </c>
      <c r="J239" s="274">
        <f t="shared" si="57"/>
        <v>0</v>
      </c>
      <c r="K239" s="275">
        <f t="shared" si="57"/>
        <v>0</v>
      </c>
      <c r="L239" s="309">
        <f t="shared" si="57"/>
        <v>0</v>
      </c>
      <c r="M239" s="7" t="str">
        <f t="shared" si="42"/>
        <v/>
      </c>
      <c r="N239" s="329"/>
    </row>
    <row r="240" spans="1:14" ht="18.75" customHeight="1">
      <c r="A240" s="23">
        <v>225</v>
      </c>
      <c r="B240" s="291"/>
      <c r="C240" s="278">
        <v>2810</v>
      </c>
      <c r="D240" s="358" t="s">
        <v>2048</v>
      </c>
      <c r="E240" s="280">
        <f t="shared" ref="E240:L242" si="58">SUMIF($C$610:$C$20000,$C240,E$610:E$20000)</f>
        <v>0</v>
      </c>
      <c r="F240" s="281">
        <f t="shared" si="58"/>
        <v>0</v>
      </c>
      <c r="G240" s="282">
        <f t="shared" si="58"/>
        <v>0</v>
      </c>
      <c r="H240" s="283">
        <f t="shared" si="58"/>
        <v>0</v>
      </c>
      <c r="I240" s="281">
        <f t="shared" si="58"/>
        <v>0</v>
      </c>
      <c r="J240" s="282">
        <f t="shared" si="58"/>
        <v>0</v>
      </c>
      <c r="K240" s="283">
        <f t="shared" si="58"/>
        <v>0</v>
      </c>
      <c r="L240" s="280">
        <f t="shared" si="58"/>
        <v>0</v>
      </c>
      <c r="M240" s="7" t="str">
        <f t="shared" si="42"/>
        <v/>
      </c>
      <c r="N240" s="276"/>
    </row>
    <row r="241" spans="1:14" ht="18.75" customHeight="1">
      <c r="A241" s="23">
        <v>230</v>
      </c>
      <c r="B241" s="340"/>
      <c r="C241" s="292">
        <v>2820</v>
      </c>
      <c r="D241" s="359" t="s">
        <v>2049</v>
      </c>
      <c r="E241" s="294">
        <f t="shared" si="58"/>
        <v>0</v>
      </c>
      <c r="F241" s="295">
        <f t="shared" si="58"/>
        <v>0</v>
      </c>
      <c r="G241" s="296">
        <f t="shared" si="58"/>
        <v>0</v>
      </c>
      <c r="H241" s="297">
        <f t="shared" si="58"/>
        <v>0</v>
      </c>
      <c r="I241" s="295">
        <f t="shared" si="58"/>
        <v>0</v>
      </c>
      <c r="J241" s="296">
        <f t="shared" si="58"/>
        <v>0</v>
      </c>
      <c r="K241" s="297">
        <f t="shared" si="58"/>
        <v>0</v>
      </c>
      <c r="L241" s="294">
        <f t="shared" si="58"/>
        <v>0</v>
      </c>
      <c r="M241" s="7" t="str">
        <f t="shared" si="42"/>
        <v/>
      </c>
      <c r="N241" s="276"/>
    </row>
    <row r="242" spans="1:14" ht="31.5" customHeight="1">
      <c r="A242" s="23">
        <v>245</v>
      </c>
      <c r="B242" s="291"/>
      <c r="C242" s="284">
        <v>2890</v>
      </c>
      <c r="D242" s="360" t="s">
        <v>2050</v>
      </c>
      <c r="E242" s="286">
        <f t="shared" si="58"/>
        <v>0</v>
      </c>
      <c r="F242" s="287">
        <f t="shared" si="58"/>
        <v>0</v>
      </c>
      <c r="G242" s="288">
        <f t="shared" si="58"/>
        <v>0</v>
      </c>
      <c r="H242" s="289">
        <f t="shared" si="58"/>
        <v>0</v>
      </c>
      <c r="I242" s="287">
        <f t="shared" si="58"/>
        <v>0</v>
      </c>
      <c r="J242" s="288">
        <f t="shared" si="58"/>
        <v>0</v>
      </c>
      <c r="K242" s="289">
        <f t="shared" si="58"/>
        <v>0</v>
      </c>
      <c r="L242" s="286">
        <f t="shared" si="58"/>
        <v>0</v>
      </c>
      <c r="M242" s="7" t="str">
        <f t="shared" si="42"/>
        <v/>
      </c>
      <c r="N242" s="276"/>
    </row>
    <row r="243" spans="1:14" s="15" customFormat="1" ht="16.5" customHeight="1">
      <c r="A243" s="22">
        <v>350</v>
      </c>
      <c r="B243" s="271">
        <v>2900</v>
      </c>
      <c r="C243" s="1837" t="s">
        <v>218</v>
      </c>
      <c r="D243" s="1838"/>
      <c r="E243" s="309">
        <f t="shared" ref="E243:L243" si="59">SUMIF($B$610:$B$20000,$B243,E$610:E$20000)</f>
        <v>0</v>
      </c>
      <c r="F243" s="273">
        <f t="shared" si="59"/>
        <v>0</v>
      </c>
      <c r="G243" s="274">
        <f t="shared" si="59"/>
        <v>0</v>
      </c>
      <c r="H243" s="275">
        <f t="shared" si="59"/>
        <v>0</v>
      </c>
      <c r="I243" s="273">
        <f t="shared" si="59"/>
        <v>0</v>
      </c>
      <c r="J243" s="274">
        <f t="shared" si="59"/>
        <v>0</v>
      </c>
      <c r="K243" s="275">
        <f t="shared" si="59"/>
        <v>0</v>
      </c>
      <c r="L243" s="309">
        <f t="shared" si="59"/>
        <v>0</v>
      </c>
      <c r="M243" s="7" t="str">
        <f t="shared" si="42"/>
        <v/>
      </c>
      <c r="N243" s="276"/>
    </row>
    <row r="244" spans="1:14" ht="18.75" customHeight="1">
      <c r="A244" s="23">
        <v>355</v>
      </c>
      <c r="B244" s="345"/>
      <c r="C244" s="278">
        <v>2910</v>
      </c>
      <c r="D244" s="346" t="s">
        <v>1905</v>
      </c>
      <c r="E244" s="280">
        <f t="shared" ref="E244:L251" si="60">SUMIF($C$610:$C$20000,$C244,E$610:E$20000)</f>
        <v>0</v>
      </c>
      <c r="F244" s="281">
        <f t="shared" si="60"/>
        <v>0</v>
      </c>
      <c r="G244" s="282">
        <f t="shared" si="60"/>
        <v>0</v>
      </c>
      <c r="H244" s="283">
        <f t="shared" si="60"/>
        <v>0</v>
      </c>
      <c r="I244" s="281">
        <f t="shared" si="60"/>
        <v>0</v>
      </c>
      <c r="J244" s="282">
        <f t="shared" si="60"/>
        <v>0</v>
      </c>
      <c r="K244" s="283">
        <f t="shared" si="60"/>
        <v>0</v>
      </c>
      <c r="L244" s="280">
        <f t="shared" si="60"/>
        <v>0</v>
      </c>
      <c r="M244" s="7" t="str">
        <f t="shared" si="42"/>
        <v/>
      </c>
      <c r="N244" s="276"/>
    </row>
    <row r="245" spans="1:14" ht="18.75" customHeight="1">
      <c r="A245" s="23">
        <v>355</v>
      </c>
      <c r="B245" s="345"/>
      <c r="C245" s="278">
        <v>2920</v>
      </c>
      <c r="D245" s="346" t="s">
        <v>219</v>
      </c>
      <c r="E245" s="280">
        <f t="shared" si="60"/>
        <v>0</v>
      </c>
      <c r="F245" s="281">
        <f t="shared" si="60"/>
        <v>0</v>
      </c>
      <c r="G245" s="282">
        <f t="shared" si="60"/>
        <v>0</v>
      </c>
      <c r="H245" s="283">
        <f t="shared" si="60"/>
        <v>0</v>
      </c>
      <c r="I245" s="281">
        <f t="shared" si="60"/>
        <v>0</v>
      </c>
      <c r="J245" s="282">
        <f t="shared" si="60"/>
        <v>0</v>
      </c>
      <c r="K245" s="283">
        <f t="shared" si="60"/>
        <v>0</v>
      </c>
      <c r="L245" s="280">
        <f t="shared" si="60"/>
        <v>0</v>
      </c>
      <c r="M245" s="7" t="str">
        <f t="shared" si="42"/>
        <v/>
      </c>
      <c r="N245" s="276"/>
    </row>
    <row r="246" spans="1:14" ht="31.5">
      <c r="A246" s="23">
        <v>375</v>
      </c>
      <c r="B246" s="345"/>
      <c r="C246" s="323">
        <v>2969</v>
      </c>
      <c r="D246" s="347" t="s">
        <v>220</v>
      </c>
      <c r="E246" s="325">
        <f t="shared" si="60"/>
        <v>0</v>
      </c>
      <c r="F246" s="326">
        <f t="shared" si="60"/>
        <v>0</v>
      </c>
      <c r="G246" s="327">
        <f t="shared" si="60"/>
        <v>0</v>
      </c>
      <c r="H246" s="328">
        <f t="shared" si="60"/>
        <v>0</v>
      </c>
      <c r="I246" s="326">
        <f t="shared" si="60"/>
        <v>0</v>
      </c>
      <c r="J246" s="327">
        <f t="shared" si="60"/>
        <v>0</v>
      </c>
      <c r="K246" s="328">
        <f t="shared" si="60"/>
        <v>0</v>
      </c>
      <c r="L246" s="325">
        <f t="shared" si="60"/>
        <v>0</v>
      </c>
      <c r="M246" s="7" t="str">
        <f t="shared" si="42"/>
        <v/>
      </c>
      <c r="N246" s="276"/>
    </row>
    <row r="247" spans="1:14" ht="31.5">
      <c r="A247" s="23">
        <v>380</v>
      </c>
      <c r="B247" s="345"/>
      <c r="C247" s="348">
        <v>2970</v>
      </c>
      <c r="D247" s="349" t="s">
        <v>221</v>
      </c>
      <c r="E247" s="350">
        <f t="shared" si="60"/>
        <v>0</v>
      </c>
      <c r="F247" s="351">
        <f t="shared" si="60"/>
        <v>0</v>
      </c>
      <c r="G247" s="352">
        <f t="shared" si="60"/>
        <v>0</v>
      </c>
      <c r="H247" s="353">
        <f t="shared" si="60"/>
        <v>0</v>
      </c>
      <c r="I247" s="351">
        <f t="shared" si="60"/>
        <v>0</v>
      </c>
      <c r="J247" s="352">
        <f t="shared" si="60"/>
        <v>0</v>
      </c>
      <c r="K247" s="353">
        <f t="shared" si="60"/>
        <v>0</v>
      </c>
      <c r="L247" s="350">
        <f t="shared" si="60"/>
        <v>0</v>
      </c>
      <c r="M247" s="7" t="str">
        <f t="shared" si="42"/>
        <v/>
      </c>
      <c r="N247" s="329"/>
    </row>
    <row r="248" spans="1:14" ht="18.75" customHeight="1">
      <c r="A248" s="23">
        <v>385</v>
      </c>
      <c r="B248" s="345"/>
      <c r="C248" s="332">
        <v>2989</v>
      </c>
      <c r="D248" s="354" t="s">
        <v>222</v>
      </c>
      <c r="E248" s="334">
        <f t="shared" si="60"/>
        <v>0</v>
      </c>
      <c r="F248" s="335">
        <f t="shared" si="60"/>
        <v>0</v>
      </c>
      <c r="G248" s="336">
        <f t="shared" si="60"/>
        <v>0</v>
      </c>
      <c r="H248" s="337">
        <f t="shared" si="60"/>
        <v>0</v>
      </c>
      <c r="I248" s="335">
        <f t="shared" si="60"/>
        <v>0</v>
      </c>
      <c r="J248" s="336">
        <f t="shared" si="60"/>
        <v>0</v>
      </c>
      <c r="K248" s="337">
        <f t="shared" si="60"/>
        <v>0</v>
      </c>
      <c r="L248" s="334">
        <f t="shared" si="60"/>
        <v>0</v>
      </c>
      <c r="M248" s="7" t="str">
        <f t="shared" si="42"/>
        <v/>
      </c>
      <c r="N248" s="276"/>
    </row>
    <row r="249" spans="1:14" ht="31.5" customHeight="1">
      <c r="A249" s="23">
        <v>390</v>
      </c>
      <c r="B249" s="291"/>
      <c r="C249" s="317">
        <v>2990</v>
      </c>
      <c r="D249" s="355" t="s">
        <v>1906</v>
      </c>
      <c r="E249" s="319">
        <f t="shared" si="60"/>
        <v>0</v>
      </c>
      <c r="F249" s="320">
        <f t="shared" si="60"/>
        <v>0</v>
      </c>
      <c r="G249" s="321">
        <f t="shared" si="60"/>
        <v>0</v>
      </c>
      <c r="H249" s="322">
        <f t="shared" si="60"/>
        <v>0</v>
      </c>
      <c r="I249" s="320">
        <f t="shared" si="60"/>
        <v>0</v>
      </c>
      <c r="J249" s="321">
        <f t="shared" si="60"/>
        <v>0</v>
      </c>
      <c r="K249" s="322">
        <f t="shared" si="60"/>
        <v>0</v>
      </c>
      <c r="L249" s="319">
        <f t="shared" si="60"/>
        <v>0</v>
      </c>
      <c r="M249" s="7" t="str">
        <f t="shared" si="42"/>
        <v/>
      </c>
      <c r="N249" s="276"/>
    </row>
    <row r="250" spans="1:14" ht="18.75" customHeight="1">
      <c r="A250" s="23">
        <v>390</v>
      </c>
      <c r="B250" s="291"/>
      <c r="C250" s="317">
        <v>2991</v>
      </c>
      <c r="D250" s="355" t="s">
        <v>223</v>
      </c>
      <c r="E250" s="319">
        <f t="shared" si="60"/>
        <v>0</v>
      </c>
      <c r="F250" s="320">
        <f t="shared" si="60"/>
        <v>0</v>
      </c>
      <c r="G250" s="321">
        <f t="shared" si="60"/>
        <v>0</v>
      </c>
      <c r="H250" s="322">
        <f t="shared" si="60"/>
        <v>0</v>
      </c>
      <c r="I250" s="320">
        <f t="shared" si="60"/>
        <v>0</v>
      </c>
      <c r="J250" s="321">
        <f t="shared" si="60"/>
        <v>0</v>
      </c>
      <c r="K250" s="322">
        <f t="shared" si="60"/>
        <v>0</v>
      </c>
      <c r="L250" s="319">
        <f t="shared" si="60"/>
        <v>0</v>
      </c>
      <c r="M250" s="7" t="str">
        <f t="shared" si="42"/>
        <v/>
      </c>
      <c r="N250" s="276"/>
    </row>
    <row r="251" spans="1:14" ht="18.75" customHeight="1">
      <c r="A251" s="23">
        <v>395</v>
      </c>
      <c r="B251" s="291"/>
      <c r="C251" s="284">
        <v>2992</v>
      </c>
      <c r="D251" s="356" t="s">
        <v>224</v>
      </c>
      <c r="E251" s="286">
        <f t="shared" si="60"/>
        <v>0</v>
      </c>
      <c r="F251" s="287">
        <f t="shared" si="60"/>
        <v>0</v>
      </c>
      <c r="G251" s="288">
        <f t="shared" si="60"/>
        <v>0</v>
      </c>
      <c r="H251" s="289">
        <f t="shared" si="60"/>
        <v>0</v>
      </c>
      <c r="I251" s="287">
        <f t="shared" si="60"/>
        <v>0</v>
      </c>
      <c r="J251" s="288">
        <f t="shared" si="60"/>
        <v>0</v>
      </c>
      <c r="K251" s="289">
        <f t="shared" si="60"/>
        <v>0</v>
      </c>
      <c r="L251" s="286">
        <f t="shared" si="60"/>
        <v>0</v>
      </c>
      <c r="M251" s="7" t="str">
        <f t="shared" si="42"/>
        <v/>
      </c>
      <c r="N251" s="276"/>
    </row>
    <row r="252" spans="1:14" s="15" customFormat="1" ht="18.75" customHeight="1">
      <c r="A252" s="18">
        <v>397</v>
      </c>
      <c r="B252" s="271">
        <v>3300</v>
      </c>
      <c r="C252" s="357" t="s">
        <v>1955</v>
      </c>
      <c r="D252" s="671"/>
      <c r="E252" s="309">
        <f t="shared" ref="E252:L252" si="61">SUMIF($B$610:$B$20000,$B252,E$610:E$20000)</f>
        <v>0</v>
      </c>
      <c r="F252" s="273">
        <f t="shared" si="61"/>
        <v>0</v>
      </c>
      <c r="G252" s="274">
        <f t="shared" si="61"/>
        <v>0</v>
      </c>
      <c r="H252" s="275">
        <f t="shared" si="61"/>
        <v>0</v>
      </c>
      <c r="I252" s="273">
        <f t="shared" si="61"/>
        <v>0</v>
      </c>
      <c r="J252" s="274">
        <f t="shared" si="61"/>
        <v>0</v>
      </c>
      <c r="K252" s="275">
        <f t="shared" si="61"/>
        <v>0</v>
      </c>
      <c r="L252" s="309">
        <f t="shared" si="61"/>
        <v>0</v>
      </c>
      <c r="M252" s="7" t="str">
        <f t="shared" si="42"/>
        <v/>
      </c>
      <c r="N252" s="276"/>
    </row>
    <row r="253" spans="1:14" ht="18.75" customHeight="1">
      <c r="A253" s="14">
        <v>398</v>
      </c>
      <c r="B253" s="290"/>
      <c r="C253" s="278">
        <v>3301</v>
      </c>
      <c r="D253" s="358" t="s">
        <v>225</v>
      </c>
      <c r="E253" s="280">
        <f t="shared" ref="E253:L257" si="62">SUMIF($C$610:$C$20000,$C253,E$610:E$20000)</f>
        <v>0</v>
      </c>
      <c r="F253" s="281">
        <f t="shared" si="62"/>
        <v>0</v>
      </c>
      <c r="G253" s="282">
        <f t="shared" si="62"/>
        <v>0</v>
      </c>
      <c r="H253" s="283">
        <f t="shared" si="62"/>
        <v>0</v>
      </c>
      <c r="I253" s="281">
        <f t="shared" si="62"/>
        <v>0</v>
      </c>
      <c r="J253" s="282">
        <f t="shared" si="62"/>
        <v>0</v>
      </c>
      <c r="K253" s="283">
        <f t="shared" si="62"/>
        <v>0</v>
      </c>
      <c r="L253" s="280">
        <f t="shared" si="62"/>
        <v>0</v>
      </c>
      <c r="M253" s="7" t="str">
        <f t="shared" si="42"/>
        <v/>
      </c>
      <c r="N253" s="276"/>
    </row>
    <row r="254" spans="1:14" ht="18.75" customHeight="1">
      <c r="A254" s="14">
        <v>399</v>
      </c>
      <c r="B254" s="290"/>
      <c r="C254" s="292">
        <v>3302</v>
      </c>
      <c r="D254" s="359" t="s">
        <v>700</v>
      </c>
      <c r="E254" s="294">
        <f t="shared" si="62"/>
        <v>0</v>
      </c>
      <c r="F254" s="295">
        <f t="shared" si="62"/>
        <v>0</v>
      </c>
      <c r="G254" s="296">
        <f t="shared" si="62"/>
        <v>0</v>
      </c>
      <c r="H254" s="297">
        <f t="shared" si="62"/>
        <v>0</v>
      </c>
      <c r="I254" s="295">
        <f t="shared" si="62"/>
        <v>0</v>
      </c>
      <c r="J254" s="296">
        <f t="shared" si="62"/>
        <v>0</v>
      </c>
      <c r="K254" s="297">
        <f t="shared" si="62"/>
        <v>0</v>
      </c>
      <c r="L254" s="294">
        <f t="shared" si="62"/>
        <v>0</v>
      </c>
      <c r="M254" s="7" t="str">
        <f t="shared" si="42"/>
        <v/>
      </c>
      <c r="N254" s="276"/>
    </row>
    <row r="255" spans="1:14" ht="18.75" customHeight="1">
      <c r="A255" s="14">
        <v>400</v>
      </c>
      <c r="B255" s="290"/>
      <c r="C255" s="292">
        <v>3304</v>
      </c>
      <c r="D255" s="359" t="s">
        <v>226</v>
      </c>
      <c r="E255" s="294">
        <f t="shared" si="62"/>
        <v>0</v>
      </c>
      <c r="F255" s="295">
        <f t="shared" si="62"/>
        <v>0</v>
      </c>
      <c r="G255" s="296">
        <f t="shared" si="62"/>
        <v>0</v>
      </c>
      <c r="H255" s="297">
        <f t="shared" si="62"/>
        <v>0</v>
      </c>
      <c r="I255" s="295">
        <f t="shared" si="62"/>
        <v>0</v>
      </c>
      <c r="J255" s="296">
        <f t="shared" si="62"/>
        <v>0</v>
      </c>
      <c r="K255" s="297">
        <f t="shared" si="62"/>
        <v>0</v>
      </c>
      <c r="L255" s="294">
        <f t="shared" si="62"/>
        <v>0</v>
      </c>
      <c r="M255" s="7" t="str">
        <f t="shared" si="42"/>
        <v/>
      </c>
      <c r="N255" s="276"/>
    </row>
    <row r="256" spans="1:14" ht="32.25" customHeight="1">
      <c r="A256" s="14">
        <v>401</v>
      </c>
      <c r="B256" s="290"/>
      <c r="C256" s="284">
        <v>3306</v>
      </c>
      <c r="D256" s="360" t="s">
        <v>1610</v>
      </c>
      <c r="E256" s="294">
        <f t="shared" si="62"/>
        <v>0</v>
      </c>
      <c r="F256" s="295">
        <f t="shared" si="62"/>
        <v>0</v>
      </c>
      <c r="G256" s="296">
        <f t="shared" si="62"/>
        <v>0</v>
      </c>
      <c r="H256" s="297">
        <f t="shared" si="62"/>
        <v>0</v>
      </c>
      <c r="I256" s="295">
        <f t="shared" si="62"/>
        <v>0</v>
      </c>
      <c r="J256" s="296">
        <f t="shared" si="62"/>
        <v>0</v>
      </c>
      <c r="K256" s="297">
        <f t="shared" si="62"/>
        <v>0</v>
      </c>
      <c r="L256" s="294">
        <f t="shared" si="62"/>
        <v>0</v>
      </c>
      <c r="M256" s="7" t="str">
        <f t="shared" si="42"/>
        <v/>
      </c>
      <c r="N256" s="276"/>
    </row>
    <row r="257" spans="1:14" s="15" customFormat="1" ht="21.75" customHeight="1">
      <c r="A257" s="40">
        <v>404</v>
      </c>
      <c r="B257" s="290"/>
      <c r="C257" s="284">
        <v>3307</v>
      </c>
      <c r="D257" s="360" t="s">
        <v>1966</v>
      </c>
      <c r="E257" s="286">
        <f t="shared" si="62"/>
        <v>0</v>
      </c>
      <c r="F257" s="287">
        <f t="shared" si="62"/>
        <v>0</v>
      </c>
      <c r="G257" s="288">
        <f t="shared" si="62"/>
        <v>0</v>
      </c>
      <c r="H257" s="289">
        <f t="shared" si="62"/>
        <v>0</v>
      </c>
      <c r="I257" s="287">
        <f t="shared" si="62"/>
        <v>0</v>
      </c>
      <c r="J257" s="288">
        <f t="shared" si="62"/>
        <v>0</v>
      </c>
      <c r="K257" s="289">
        <f t="shared" si="62"/>
        <v>0</v>
      </c>
      <c r="L257" s="286">
        <f t="shared" si="62"/>
        <v>0</v>
      </c>
      <c r="M257" s="7" t="str">
        <f t="shared" ref="M257:M303" si="63">(IF($E257&lt;&gt;0,$M$2,IF($L257&lt;&gt;0,$M$2,"")))</f>
        <v/>
      </c>
      <c r="N257" s="276"/>
    </row>
    <row r="258" spans="1:14" s="15" customFormat="1">
      <c r="A258" s="40">
        <v>404</v>
      </c>
      <c r="B258" s="271">
        <v>3900</v>
      </c>
      <c r="C258" s="1837" t="s">
        <v>227</v>
      </c>
      <c r="D258" s="1838"/>
      <c r="E258" s="309">
        <f t="shared" ref="E258:L261" si="64">SUMIF($B$610:$B$20000,$B258,E$610:E$20000)</f>
        <v>0</v>
      </c>
      <c r="F258" s="273">
        <f t="shared" si="64"/>
        <v>0</v>
      </c>
      <c r="G258" s="274">
        <f t="shared" si="64"/>
        <v>0</v>
      </c>
      <c r="H258" s="275">
        <f t="shared" si="64"/>
        <v>0</v>
      </c>
      <c r="I258" s="273">
        <f t="shared" si="64"/>
        <v>0</v>
      </c>
      <c r="J258" s="274">
        <f t="shared" si="64"/>
        <v>0</v>
      </c>
      <c r="K258" s="275">
        <f t="shared" si="64"/>
        <v>0</v>
      </c>
      <c r="L258" s="309">
        <f t="shared" si="64"/>
        <v>0</v>
      </c>
      <c r="M258" s="7" t="str">
        <f t="shared" si="63"/>
        <v/>
      </c>
      <c r="N258" s="276"/>
    </row>
    <row r="259" spans="1:14" s="15" customFormat="1">
      <c r="A259" s="22">
        <v>440</v>
      </c>
      <c r="B259" s="271">
        <v>4000</v>
      </c>
      <c r="C259" s="1837" t="s">
        <v>228</v>
      </c>
      <c r="D259" s="1838"/>
      <c r="E259" s="309">
        <f t="shared" si="64"/>
        <v>0</v>
      </c>
      <c r="F259" s="273">
        <f t="shared" si="64"/>
        <v>0</v>
      </c>
      <c r="G259" s="274">
        <f t="shared" si="64"/>
        <v>0</v>
      </c>
      <c r="H259" s="275">
        <f t="shared" si="64"/>
        <v>0</v>
      </c>
      <c r="I259" s="273">
        <f t="shared" si="64"/>
        <v>0</v>
      </c>
      <c r="J259" s="274">
        <f t="shared" si="64"/>
        <v>0</v>
      </c>
      <c r="K259" s="275">
        <f t="shared" si="64"/>
        <v>0</v>
      </c>
      <c r="L259" s="309">
        <f t="shared" si="64"/>
        <v>0</v>
      </c>
      <c r="M259" s="7" t="str">
        <f t="shared" si="63"/>
        <v/>
      </c>
      <c r="N259" s="276"/>
    </row>
    <row r="260" spans="1:14" s="15" customFormat="1">
      <c r="A260" s="22">
        <v>450</v>
      </c>
      <c r="B260" s="271">
        <v>4100</v>
      </c>
      <c r="C260" s="1837" t="s">
        <v>229</v>
      </c>
      <c r="D260" s="1838"/>
      <c r="E260" s="309">
        <f t="shared" si="64"/>
        <v>0</v>
      </c>
      <c r="F260" s="273">
        <f t="shared" si="64"/>
        <v>0</v>
      </c>
      <c r="G260" s="274">
        <f t="shared" si="64"/>
        <v>0</v>
      </c>
      <c r="H260" s="275">
        <f t="shared" si="64"/>
        <v>0</v>
      </c>
      <c r="I260" s="273">
        <f t="shared" si="64"/>
        <v>0</v>
      </c>
      <c r="J260" s="274">
        <f t="shared" si="64"/>
        <v>0</v>
      </c>
      <c r="K260" s="275">
        <f t="shared" si="64"/>
        <v>0</v>
      </c>
      <c r="L260" s="309">
        <f t="shared" si="64"/>
        <v>0</v>
      </c>
      <c r="M260" s="7" t="str">
        <f t="shared" si="63"/>
        <v/>
      </c>
      <c r="N260" s="276"/>
    </row>
    <row r="261" spans="1:14" s="15" customFormat="1">
      <c r="A261" s="22">
        <v>495</v>
      </c>
      <c r="B261" s="271">
        <v>4200</v>
      </c>
      <c r="C261" s="1837" t="s">
        <v>230</v>
      </c>
      <c r="D261" s="1838"/>
      <c r="E261" s="309">
        <f t="shared" si="64"/>
        <v>0</v>
      </c>
      <c r="F261" s="273">
        <f t="shared" si="64"/>
        <v>0</v>
      </c>
      <c r="G261" s="274">
        <f t="shared" si="64"/>
        <v>0</v>
      </c>
      <c r="H261" s="275">
        <f t="shared" si="64"/>
        <v>0</v>
      </c>
      <c r="I261" s="273">
        <f t="shared" si="64"/>
        <v>0</v>
      </c>
      <c r="J261" s="274">
        <f t="shared" si="64"/>
        <v>0</v>
      </c>
      <c r="K261" s="275">
        <f t="shared" si="64"/>
        <v>0</v>
      </c>
      <c r="L261" s="309">
        <f t="shared" si="64"/>
        <v>0</v>
      </c>
      <c r="M261" s="7" t="str">
        <f t="shared" si="63"/>
        <v/>
      </c>
      <c r="N261" s="276"/>
    </row>
    <row r="262" spans="1:14" ht="18.75" customHeight="1">
      <c r="A262" s="23">
        <v>500</v>
      </c>
      <c r="B262" s="361"/>
      <c r="C262" s="278">
        <v>4201</v>
      </c>
      <c r="D262" s="279" t="s">
        <v>231</v>
      </c>
      <c r="E262" s="280">
        <f t="shared" ref="E262:L267" si="65">SUMIF($C$610:$C$20000,$C262,E$610:E$20000)</f>
        <v>0</v>
      </c>
      <c r="F262" s="281">
        <f t="shared" si="65"/>
        <v>0</v>
      </c>
      <c r="G262" s="282">
        <f t="shared" si="65"/>
        <v>0</v>
      </c>
      <c r="H262" s="283">
        <f t="shared" si="65"/>
        <v>0</v>
      </c>
      <c r="I262" s="281">
        <f t="shared" si="65"/>
        <v>0</v>
      </c>
      <c r="J262" s="282">
        <f t="shared" si="65"/>
        <v>0</v>
      </c>
      <c r="K262" s="283">
        <f t="shared" si="65"/>
        <v>0</v>
      </c>
      <c r="L262" s="280">
        <f t="shared" si="65"/>
        <v>0</v>
      </c>
      <c r="M262" s="7" t="str">
        <f t="shared" si="63"/>
        <v/>
      </c>
      <c r="N262" s="276"/>
    </row>
    <row r="263" spans="1:14" ht="18.75" customHeight="1">
      <c r="A263" s="23">
        <v>505</v>
      </c>
      <c r="B263" s="361"/>
      <c r="C263" s="292">
        <v>4202</v>
      </c>
      <c r="D263" s="362" t="s">
        <v>232</v>
      </c>
      <c r="E263" s="294">
        <f t="shared" si="65"/>
        <v>0</v>
      </c>
      <c r="F263" s="295">
        <f t="shared" si="65"/>
        <v>0</v>
      </c>
      <c r="G263" s="296">
        <f t="shared" si="65"/>
        <v>0</v>
      </c>
      <c r="H263" s="297">
        <f t="shared" si="65"/>
        <v>0</v>
      </c>
      <c r="I263" s="295">
        <f t="shared" si="65"/>
        <v>0</v>
      </c>
      <c r="J263" s="296">
        <f t="shared" si="65"/>
        <v>0</v>
      </c>
      <c r="K263" s="297">
        <f t="shared" si="65"/>
        <v>0</v>
      </c>
      <c r="L263" s="294">
        <f t="shared" si="65"/>
        <v>0</v>
      </c>
      <c r="M263" s="7" t="str">
        <f t="shared" si="63"/>
        <v/>
      </c>
      <c r="N263" s="276"/>
    </row>
    <row r="264" spans="1:14" ht="18.75" customHeight="1">
      <c r="A264" s="23">
        <v>510</v>
      </c>
      <c r="B264" s="361"/>
      <c r="C264" s="292">
        <v>4214</v>
      </c>
      <c r="D264" s="362" t="s">
        <v>233</v>
      </c>
      <c r="E264" s="294">
        <f t="shared" si="65"/>
        <v>0</v>
      </c>
      <c r="F264" s="295">
        <f t="shared" si="65"/>
        <v>0</v>
      </c>
      <c r="G264" s="296">
        <f t="shared" si="65"/>
        <v>0</v>
      </c>
      <c r="H264" s="297">
        <f t="shared" si="65"/>
        <v>0</v>
      </c>
      <c r="I264" s="295">
        <f t="shared" si="65"/>
        <v>0</v>
      </c>
      <c r="J264" s="296">
        <f t="shared" si="65"/>
        <v>0</v>
      </c>
      <c r="K264" s="297">
        <f t="shared" si="65"/>
        <v>0</v>
      </c>
      <c r="L264" s="294">
        <f t="shared" si="65"/>
        <v>0</v>
      </c>
      <c r="M264" s="7" t="str">
        <f t="shared" si="63"/>
        <v/>
      </c>
      <c r="N264" s="276"/>
    </row>
    <row r="265" spans="1:14" ht="18.75" customHeight="1">
      <c r="A265" s="23">
        <v>515</v>
      </c>
      <c r="B265" s="361"/>
      <c r="C265" s="292">
        <v>4217</v>
      </c>
      <c r="D265" s="362" t="s">
        <v>234</v>
      </c>
      <c r="E265" s="294">
        <f t="shared" si="65"/>
        <v>0</v>
      </c>
      <c r="F265" s="295">
        <f t="shared" si="65"/>
        <v>0</v>
      </c>
      <c r="G265" s="296">
        <f t="shared" si="65"/>
        <v>0</v>
      </c>
      <c r="H265" s="297">
        <f t="shared" si="65"/>
        <v>0</v>
      </c>
      <c r="I265" s="295">
        <f t="shared" si="65"/>
        <v>0</v>
      </c>
      <c r="J265" s="296">
        <f t="shared" si="65"/>
        <v>0</v>
      </c>
      <c r="K265" s="297">
        <f t="shared" si="65"/>
        <v>0</v>
      </c>
      <c r="L265" s="294">
        <f t="shared" si="65"/>
        <v>0</v>
      </c>
      <c r="M265" s="7" t="str">
        <f t="shared" si="63"/>
        <v/>
      </c>
      <c r="N265" s="276"/>
    </row>
    <row r="266" spans="1:14" ht="18.75" customHeight="1">
      <c r="A266" s="23">
        <v>520</v>
      </c>
      <c r="B266" s="361"/>
      <c r="C266" s="292">
        <v>4218</v>
      </c>
      <c r="D266" s="293" t="s">
        <v>235</v>
      </c>
      <c r="E266" s="294">
        <f t="shared" si="65"/>
        <v>0</v>
      </c>
      <c r="F266" s="295">
        <f t="shared" si="65"/>
        <v>0</v>
      </c>
      <c r="G266" s="296">
        <f t="shared" si="65"/>
        <v>0</v>
      </c>
      <c r="H266" s="297">
        <f t="shared" si="65"/>
        <v>0</v>
      </c>
      <c r="I266" s="295">
        <f t="shared" si="65"/>
        <v>0</v>
      </c>
      <c r="J266" s="296">
        <f t="shared" si="65"/>
        <v>0</v>
      </c>
      <c r="K266" s="297">
        <f t="shared" si="65"/>
        <v>0</v>
      </c>
      <c r="L266" s="294">
        <f t="shared" si="65"/>
        <v>0</v>
      </c>
      <c r="M266" s="7" t="str">
        <f t="shared" si="63"/>
        <v/>
      </c>
      <c r="N266" s="276"/>
    </row>
    <row r="267" spans="1:14" ht="18.75" customHeight="1">
      <c r="A267" s="23">
        <v>525</v>
      </c>
      <c r="B267" s="361"/>
      <c r="C267" s="284">
        <v>4219</v>
      </c>
      <c r="D267" s="342" t="s">
        <v>236</v>
      </c>
      <c r="E267" s="286">
        <f t="shared" si="65"/>
        <v>0</v>
      </c>
      <c r="F267" s="287">
        <f t="shared" si="65"/>
        <v>0</v>
      </c>
      <c r="G267" s="288">
        <f t="shared" si="65"/>
        <v>0</v>
      </c>
      <c r="H267" s="289">
        <f t="shared" si="65"/>
        <v>0</v>
      </c>
      <c r="I267" s="287">
        <f t="shared" si="65"/>
        <v>0</v>
      </c>
      <c r="J267" s="288">
        <f t="shared" si="65"/>
        <v>0</v>
      </c>
      <c r="K267" s="289">
        <f t="shared" si="65"/>
        <v>0</v>
      </c>
      <c r="L267" s="286">
        <f t="shared" si="65"/>
        <v>0</v>
      </c>
      <c r="M267" s="7" t="str">
        <f t="shared" si="63"/>
        <v/>
      </c>
      <c r="N267" s="276"/>
    </row>
    <row r="268" spans="1:14" s="15" customFormat="1">
      <c r="A268" s="22">
        <v>635</v>
      </c>
      <c r="B268" s="271">
        <v>4300</v>
      </c>
      <c r="C268" s="1837" t="s">
        <v>1614</v>
      </c>
      <c r="D268" s="1838"/>
      <c r="E268" s="309">
        <f t="shared" ref="E268:L268" si="66">SUMIF($B$610:$B$20000,$B268,E$610:E$20000)</f>
        <v>0</v>
      </c>
      <c r="F268" s="273">
        <f t="shared" si="66"/>
        <v>0</v>
      </c>
      <c r="G268" s="274">
        <f t="shared" si="66"/>
        <v>0</v>
      </c>
      <c r="H268" s="275">
        <f t="shared" si="66"/>
        <v>0</v>
      </c>
      <c r="I268" s="273">
        <f t="shared" si="66"/>
        <v>0</v>
      </c>
      <c r="J268" s="274">
        <f t="shared" si="66"/>
        <v>0</v>
      </c>
      <c r="K268" s="275">
        <f t="shared" si="66"/>
        <v>0</v>
      </c>
      <c r="L268" s="309">
        <f t="shared" si="66"/>
        <v>0</v>
      </c>
      <c r="M268" s="7" t="str">
        <f t="shared" si="63"/>
        <v/>
      </c>
      <c r="N268" s="276"/>
    </row>
    <row r="269" spans="1:14" ht="18.75" customHeight="1">
      <c r="A269" s="23">
        <v>640</v>
      </c>
      <c r="B269" s="361"/>
      <c r="C269" s="278">
        <v>4301</v>
      </c>
      <c r="D269" s="310" t="s">
        <v>237</v>
      </c>
      <c r="E269" s="280">
        <f t="shared" ref="E269:L271" si="67">SUMIF($C$610:$C$20000,$C269,E$610:E$20000)</f>
        <v>0</v>
      </c>
      <c r="F269" s="281">
        <f t="shared" si="67"/>
        <v>0</v>
      </c>
      <c r="G269" s="282">
        <f t="shared" si="67"/>
        <v>0</v>
      </c>
      <c r="H269" s="283">
        <f t="shared" si="67"/>
        <v>0</v>
      </c>
      <c r="I269" s="281">
        <f t="shared" si="67"/>
        <v>0</v>
      </c>
      <c r="J269" s="282">
        <f t="shared" si="67"/>
        <v>0</v>
      </c>
      <c r="K269" s="283">
        <f t="shared" si="67"/>
        <v>0</v>
      </c>
      <c r="L269" s="280">
        <f t="shared" si="67"/>
        <v>0</v>
      </c>
      <c r="M269" s="7" t="str">
        <f t="shared" si="63"/>
        <v/>
      </c>
      <c r="N269" s="276"/>
    </row>
    <row r="270" spans="1:14" ht="18.75" customHeight="1">
      <c r="A270" s="23">
        <v>645</v>
      </c>
      <c r="B270" s="361"/>
      <c r="C270" s="292">
        <v>4302</v>
      </c>
      <c r="D270" s="362" t="s">
        <v>238</v>
      </c>
      <c r="E270" s="294">
        <f t="shared" si="67"/>
        <v>0</v>
      </c>
      <c r="F270" s="295">
        <f t="shared" si="67"/>
        <v>0</v>
      </c>
      <c r="G270" s="296">
        <f t="shared" si="67"/>
        <v>0</v>
      </c>
      <c r="H270" s="297">
        <f t="shared" si="67"/>
        <v>0</v>
      </c>
      <c r="I270" s="295">
        <f t="shared" si="67"/>
        <v>0</v>
      </c>
      <c r="J270" s="296">
        <f t="shared" si="67"/>
        <v>0</v>
      </c>
      <c r="K270" s="297">
        <f t="shared" si="67"/>
        <v>0</v>
      </c>
      <c r="L270" s="294">
        <f t="shared" si="67"/>
        <v>0</v>
      </c>
      <c r="M270" s="7" t="str">
        <f t="shared" si="63"/>
        <v/>
      </c>
      <c r="N270" s="276"/>
    </row>
    <row r="271" spans="1:14" ht="18.75" customHeight="1">
      <c r="A271" s="23">
        <v>650</v>
      </c>
      <c r="B271" s="361"/>
      <c r="C271" s="284">
        <v>4309</v>
      </c>
      <c r="D271" s="300" t="s">
        <v>239</v>
      </c>
      <c r="E271" s="286">
        <f t="shared" si="67"/>
        <v>0</v>
      </c>
      <c r="F271" s="287">
        <f t="shared" si="67"/>
        <v>0</v>
      </c>
      <c r="G271" s="288">
        <f t="shared" si="67"/>
        <v>0</v>
      </c>
      <c r="H271" s="289">
        <f t="shared" si="67"/>
        <v>0</v>
      </c>
      <c r="I271" s="287">
        <f t="shared" si="67"/>
        <v>0</v>
      </c>
      <c r="J271" s="288">
        <f t="shared" si="67"/>
        <v>0</v>
      </c>
      <c r="K271" s="289">
        <f t="shared" si="67"/>
        <v>0</v>
      </c>
      <c r="L271" s="286">
        <f t="shared" si="67"/>
        <v>0</v>
      </c>
      <c r="M271" s="7" t="str">
        <f t="shared" si="63"/>
        <v/>
      </c>
      <c r="N271" s="276"/>
    </row>
    <row r="272" spans="1:14" s="15" customFormat="1">
      <c r="A272" s="22">
        <v>655</v>
      </c>
      <c r="B272" s="271">
        <v>4400</v>
      </c>
      <c r="C272" s="1837" t="s">
        <v>1611</v>
      </c>
      <c r="D272" s="1838"/>
      <c r="E272" s="309">
        <f t="shared" ref="E272:L275" si="68">SUMIF($B$610:$B$20000,$B272,E$610:E$20000)</f>
        <v>0</v>
      </c>
      <c r="F272" s="273">
        <f t="shared" si="68"/>
        <v>0</v>
      </c>
      <c r="G272" s="274">
        <f t="shared" si="68"/>
        <v>0</v>
      </c>
      <c r="H272" s="275">
        <f t="shared" si="68"/>
        <v>0</v>
      </c>
      <c r="I272" s="273">
        <f t="shared" si="68"/>
        <v>0</v>
      </c>
      <c r="J272" s="274">
        <f t="shared" si="68"/>
        <v>0</v>
      </c>
      <c r="K272" s="275">
        <f t="shared" si="68"/>
        <v>0</v>
      </c>
      <c r="L272" s="309">
        <f t="shared" si="68"/>
        <v>0</v>
      </c>
      <c r="M272" s="7" t="str">
        <f t="shared" si="63"/>
        <v/>
      </c>
      <c r="N272" s="276"/>
    </row>
    <row r="273" spans="1:14" s="15" customFormat="1">
      <c r="A273" s="22">
        <v>665</v>
      </c>
      <c r="B273" s="271">
        <v>4500</v>
      </c>
      <c r="C273" s="1837" t="s">
        <v>1612</v>
      </c>
      <c r="D273" s="1838"/>
      <c r="E273" s="309">
        <f t="shared" si="68"/>
        <v>0</v>
      </c>
      <c r="F273" s="273">
        <f t="shared" si="68"/>
        <v>0</v>
      </c>
      <c r="G273" s="274">
        <f t="shared" si="68"/>
        <v>0</v>
      </c>
      <c r="H273" s="275">
        <f t="shared" si="68"/>
        <v>0</v>
      </c>
      <c r="I273" s="273">
        <f t="shared" si="68"/>
        <v>0</v>
      </c>
      <c r="J273" s="274">
        <f t="shared" si="68"/>
        <v>0</v>
      </c>
      <c r="K273" s="275">
        <f t="shared" si="68"/>
        <v>0</v>
      </c>
      <c r="L273" s="309">
        <f t="shared" si="68"/>
        <v>0</v>
      </c>
      <c r="M273" s="7" t="str">
        <f t="shared" si="63"/>
        <v/>
      </c>
      <c r="N273" s="276"/>
    </row>
    <row r="274" spans="1:14" s="15" customFormat="1" ht="18.75" customHeight="1">
      <c r="A274" s="22">
        <v>675</v>
      </c>
      <c r="B274" s="271">
        <v>4600</v>
      </c>
      <c r="C274" s="1845" t="s">
        <v>240</v>
      </c>
      <c r="D274" s="1846"/>
      <c r="E274" s="309">
        <f t="shared" si="68"/>
        <v>0</v>
      </c>
      <c r="F274" s="273">
        <f t="shared" si="68"/>
        <v>0</v>
      </c>
      <c r="G274" s="274">
        <f t="shared" si="68"/>
        <v>0</v>
      </c>
      <c r="H274" s="275">
        <f t="shared" si="68"/>
        <v>0</v>
      </c>
      <c r="I274" s="273">
        <f t="shared" si="68"/>
        <v>0</v>
      </c>
      <c r="J274" s="274">
        <f t="shared" si="68"/>
        <v>0</v>
      </c>
      <c r="K274" s="275">
        <f t="shared" si="68"/>
        <v>0</v>
      </c>
      <c r="L274" s="309">
        <f t="shared" si="68"/>
        <v>0</v>
      </c>
      <c r="M274" s="7" t="str">
        <f t="shared" si="63"/>
        <v/>
      </c>
      <c r="N274" s="329"/>
    </row>
    <row r="275" spans="1:14" s="15" customFormat="1">
      <c r="A275" s="22">
        <v>685</v>
      </c>
      <c r="B275" s="271">
        <v>4900</v>
      </c>
      <c r="C275" s="1837" t="s">
        <v>266</v>
      </c>
      <c r="D275" s="1838"/>
      <c r="E275" s="309">
        <f t="shared" si="68"/>
        <v>0</v>
      </c>
      <c r="F275" s="273">
        <f t="shared" si="68"/>
        <v>0</v>
      </c>
      <c r="G275" s="274">
        <f t="shared" si="68"/>
        <v>0</v>
      </c>
      <c r="H275" s="275">
        <f t="shared" si="68"/>
        <v>0</v>
      </c>
      <c r="I275" s="273">
        <f t="shared" si="68"/>
        <v>0</v>
      </c>
      <c r="J275" s="274">
        <f t="shared" si="68"/>
        <v>0</v>
      </c>
      <c r="K275" s="275">
        <f t="shared" si="68"/>
        <v>0</v>
      </c>
      <c r="L275" s="309">
        <f t="shared" si="68"/>
        <v>0</v>
      </c>
      <c r="M275" s="7" t="str">
        <f t="shared" si="63"/>
        <v/>
      </c>
      <c r="N275" s="329"/>
    </row>
    <row r="276" spans="1:14" ht="18.75" customHeight="1">
      <c r="A276" s="23">
        <v>690</v>
      </c>
      <c r="B276" s="361"/>
      <c r="C276" s="278">
        <v>4901</v>
      </c>
      <c r="D276" s="363" t="s">
        <v>267</v>
      </c>
      <c r="E276" s="280">
        <f t="shared" ref="E276:L277" si="69">SUMIF($C$610:$C$20000,$C276,E$610:E$20000)</f>
        <v>0</v>
      </c>
      <c r="F276" s="281">
        <f t="shared" si="69"/>
        <v>0</v>
      </c>
      <c r="G276" s="282">
        <f t="shared" si="69"/>
        <v>0</v>
      </c>
      <c r="H276" s="283">
        <f t="shared" si="69"/>
        <v>0</v>
      </c>
      <c r="I276" s="281">
        <f t="shared" si="69"/>
        <v>0</v>
      </c>
      <c r="J276" s="282">
        <f t="shared" si="69"/>
        <v>0</v>
      </c>
      <c r="K276" s="283">
        <f t="shared" si="69"/>
        <v>0</v>
      </c>
      <c r="L276" s="280">
        <f t="shared" si="69"/>
        <v>0</v>
      </c>
      <c r="M276" s="7" t="str">
        <f t="shared" si="63"/>
        <v/>
      </c>
      <c r="N276" s="329"/>
    </row>
    <row r="277" spans="1:14" ht="18.75" customHeight="1">
      <c r="A277" s="23">
        <v>695</v>
      </c>
      <c r="B277" s="361"/>
      <c r="C277" s="284">
        <v>4902</v>
      </c>
      <c r="D277" s="300" t="s">
        <v>268</v>
      </c>
      <c r="E277" s="286">
        <f t="shared" si="69"/>
        <v>0</v>
      </c>
      <c r="F277" s="287">
        <f t="shared" si="69"/>
        <v>0</v>
      </c>
      <c r="G277" s="288">
        <f t="shared" si="69"/>
        <v>0</v>
      </c>
      <c r="H277" s="289">
        <f t="shared" si="69"/>
        <v>0</v>
      </c>
      <c r="I277" s="287">
        <f t="shared" si="69"/>
        <v>0</v>
      </c>
      <c r="J277" s="288">
        <f t="shared" si="69"/>
        <v>0</v>
      </c>
      <c r="K277" s="289">
        <f t="shared" si="69"/>
        <v>0</v>
      </c>
      <c r="L277" s="286">
        <f t="shared" si="69"/>
        <v>0</v>
      </c>
      <c r="M277" s="7" t="str">
        <f t="shared" si="63"/>
        <v/>
      </c>
      <c r="N277" s="276"/>
    </row>
    <row r="278" spans="1:14" s="41" customFormat="1">
      <c r="A278" s="22">
        <v>700</v>
      </c>
      <c r="B278" s="364">
        <v>5100</v>
      </c>
      <c r="C278" s="1841" t="s">
        <v>241</v>
      </c>
      <c r="D278" s="1842"/>
      <c r="E278" s="309">
        <f t="shared" ref="E278:L279" si="70">SUMIF($B$610:$B$20000,$B278,E$610:E$20000)</f>
        <v>0</v>
      </c>
      <c r="F278" s="273">
        <f t="shared" si="70"/>
        <v>0</v>
      </c>
      <c r="G278" s="274">
        <f t="shared" si="70"/>
        <v>0</v>
      </c>
      <c r="H278" s="275">
        <f t="shared" si="70"/>
        <v>0</v>
      </c>
      <c r="I278" s="273">
        <f t="shared" si="70"/>
        <v>0</v>
      </c>
      <c r="J278" s="274">
        <f t="shared" si="70"/>
        <v>0</v>
      </c>
      <c r="K278" s="275">
        <f t="shared" si="70"/>
        <v>0</v>
      </c>
      <c r="L278" s="309">
        <f t="shared" si="70"/>
        <v>0</v>
      </c>
      <c r="M278" s="7" t="str">
        <f t="shared" si="63"/>
        <v/>
      </c>
      <c r="N278" s="276"/>
    </row>
    <row r="279" spans="1:14" s="41" customFormat="1">
      <c r="A279" s="22">
        <v>710</v>
      </c>
      <c r="B279" s="364">
        <v>5200</v>
      </c>
      <c r="C279" s="1841" t="s">
        <v>242</v>
      </c>
      <c r="D279" s="1842"/>
      <c r="E279" s="309">
        <f t="shared" si="70"/>
        <v>0</v>
      </c>
      <c r="F279" s="273">
        <f t="shared" si="70"/>
        <v>0</v>
      </c>
      <c r="G279" s="274">
        <f t="shared" si="70"/>
        <v>0</v>
      </c>
      <c r="H279" s="275">
        <f t="shared" si="70"/>
        <v>0</v>
      </c>
      <c r="I279" s="273">
        <f t="shared" si="70"/>
        <v>2230</v>
      </c>
      <c r="J279" s="274">
        <f t="shared" si="70"/>
        <v>0</v>
      </c>
      <c r="K279" s="275">
        <f t="shared" si="70"/>
        <v>0</v>
      </c>
      <c r="L279" s="309">
        <f t="shared" si="70"/>
        <v>2230</v>
      </c>
      <c r="M279" s="7">
        <f t="shared" si="63"/>
        <v>1</v>
      </c>
      <c r="N279" s="276"/>
    </row>
    <row r="280" spans="1:14" s="42" customFormat="1" ht="18.75" customHeight="1">
      <c r="A280" s="23">
        <v>715</v>
      </c>
      <c r="B280" s="365"/>
      <c r="C280" s="366">
        <v>5201</v>
      </c>
      <c r="D280" s="367" t="s">
        <v>243</v>
      </c>
      <c r="E280" s="280">
        <f t="shared" ref="E280:L286" si="71">SUMIF($C$610:$C$20000,$C280,E$610:E$20000)</f>
        <v>0</v>
      </c>
      <c r="F280" s="281">
        <f t="shared" si="71"/>
        <v>0</v>
      </c>
      <c r="G280" s="282">
        <f t="shared" si="71"/>
        <v>0</v>
      </c>
      <c r="H280" s="283">
        <f t="shared" si="71"/>
        <v>0</v>
      </c>
      <c r="I280" s="281">
        <f t="shared" si="71"/>
        <v>0</v>
      </c>
      <c r="J280" s="282">
        <f t="shared" si="71"/>
        <v>0</v>
      </c>
      <c r="K280" s="283">
        <f t="shared" si="71"/>
        <v>0</v>
      </c>
      <c r="L280" s="280">
        <f t="shared" si="71"/>
        <v>0</v>
      </c>
      <c r="M280" s="7" t="str">
        <f t="shared" si="63"/>
        <v/>
      </c>
      <c r="N280" s="276"/>
    </row>
    <row r="281" spans="1:14" s="42" customFormat="1" ht="18.75" customHeight="1">
      <c r="A281" s="23">
        <v>720</v>
      </c>
      <c r="B281" s="365"/>
      <c r="C281" s="368">
        <v>5202</v>
      </c>
      <c r="D281" s="369" t="s">
        <v>244</v>
      </c>
      <c r="E281" s="294">
        <f t="shared" si="71"/>
        <v>0</v>
      </c>
      <c r="F281" s="295">
        <f t="shared" si="71"/>
        <v>0</v>
      </c>
      <c r="G281" s="296">
        <f t="shared" si="71"/>
        <v>0</v>
      </c>
      <c r="H281" s="297">
        <f t="shared" si="71"/>
        <v>0</v>
      </c>
      <c r="I281" s="295">
        <f t="shared" si="71"/>
        <v>0</v>
      </c>
      <c r="J281" s="296">
        <f t="shared" si="71"/>
        <v>0</v>
      </c>
      <c r="K281" s="297">
        <f t="shared" si="71"/>
        <v>0</v>
      </c>
      <c r="L281" s="294">
        <f t="shared" si="71"/>
        <v>0</v>
      </c>
      <c r="M281" s="7" t="str">
        <f t="shared" si="63"/>
        <v/>
      </c>
      <c r="N281" s="276"/>
    </row>
    <row r="282" spans="1:14" s="42" customFormat="1" ht="18.75" customHeight="1">
      <c r="A282" s="23">
        <v>725</v>
      </c>
      <c r="B282" s="365"/>
      <c r="C282" s="368">
        <v>5203</v>
      </c>
      <c r="D282" s="369" t="s">
        <v>607</v>
      </c>
      <c r="E282" s="294">
        <f t="shared" si="71"/>
        <v>0</v>
      </c>
      <c r="F282" s="295">
        <f t="shared" si="71"/>
        <v>0</v>
      </c>
      <c r="G282" s="296">
        <f t="shared" si="71"/>
        <v>0</v>
      </c>
      <c r="H282" s="297">
        <f t="shared" si="71"/>
        <v>0</v>
      </c>
      <c r="I282" s="295">
        <f t="shared" si="71"/>
        <v>2230</v>
      </c>
      <c r="J282" s="296">
        <f t="shared" si="71"/>
        <v>0</v>
      </c>
      <c r="K282" s="297">
        <f t="shared" si="71"/>
        <v>0</v>
      </c>
      <c r="L282" s="294">
        <f t="shared" si="71"/>
        <v>2230</v>
      </c>
      <c r="M282" s="7">
        <f t="shared" si="63"/>
        <v>1</v>
      </c>
      <c r="N282" s="276"/>
    </row>
    <row r="283" spans="1:14" s="42" customFormat="1" ht="18.75" customHeight="1">
      <c r="A283" s="23">
        <v>730</v>
      </c>
      <c r="B283" s="365"/>
      <c r="C283" s="368">
        <v>5204</v>
      </c>
      <c r="D283" s="369" t="s">
        <v>608</v>
      </c>
      <c r="E283" s="294">
        <f t="shared" si="71"/>
        <v>0</v>
      </c>
      <c r="F283" s="295">
        <f t="shared" si="71"/>
        <v>0</v>
      </c>
      <c r="G283" s="296">
        <f t="shared" si="71"/>
        <v>0</v>
      </c>
      <c r="H283" s="297">
        <f t="shared" si="71"/>
        <v>0</v>
      </c>
      <c r="I283" s="295">
        <f t="shared" si="71"/>
        <v>0</v>
      </c>
      <c r="J283" s="296">
        <f t="shared" si="71"/>
        <v>0</v>
      </c>
      <c r="K283" s="297">
        <f t="shared" si="71"/>
        <v>0</v>
      </c>
      <c r="L283" s="294">
        <f t="shared" si="71"/>
        <v>0</v>
      </c>
      <c r="M283" s="7" t="str">
        <f t="shared" si="63"/>
        <v/>
      </c>
      <c r="N283" s="276"/>
    </row>
    <row r="284" spans="1:14" s="42" customFormat="1" ht="18.75" customHeight="1">
      <c r="A284" s="23">
        <v>735</v>
      </c>
      <c r="B284" s="365"/>
      <c r="C284" s="368">
        <v>5205</v>
      </c>
      <c r="D284" s="369" t="s">
        <v>609</v>
      </c>
      <c r="E284" s="294">
        <f t="shared" si="71"/>
        <v>0</v>
      </c>
      <c r="F284" s="295">
        <f t="shared" si="71"/>
        <v>0</v>
      </c>
      <c r="G284" s="296">
        <f t="shared" si="71"/>
        <v>0</v>
      </c>
      <c r="H284" s="297">
        <f t="shared" si="71"/>
        <v>0</v>
      </c>
      <c r="I284" s="295">
        <f t="shared" si="71"/>
        <v>0</v>
      </c>
      <c r="J284" s="296">
        <f t="shared" si="71"/>
        <v>0</v>
      </c>
      <c r="K284" s="297">
        <f t="shared" si="71"/>
        <v>0</v>
      </c>
      <c r="L284" s="294">
        <f t="shared" si="71"/>
        <v>0</v>
      </c>
      <c r="M284" s="7" t="str">
        <f t="shared" si="63"/>
        <v/>
      </c>
      <c r="N284" s="276"/>
    </row>
    <row r="285" spans="1:14" s="42" customFormat="1" ht="18.75" customHeight="1">
      <c r="A285" s="23">
        <v>740</v>
      </c>
      <c r="B285" s="365"/>
      <c r="C285" s="368">
        <v>5206</v>
      </c>
      <c r="D285" s="369" t="s">
        <v>610</v>
      </c>
      <c r="E285" s="294">
        <f t="shared" si="71"/>
        <v>0</v>
      </c>
      <c r="F285" s="295">
        <f t="shared" si="71"/>
        <v>0</v>
      </c>
      <c r="G285" s="296">
        <f t="shared" si="71"/>
        <v>0</v>
      </c>
      <c r="H285" s="297">
        <f t="shared" si="71"/>
        <v>0</v>
      </c>
      <c r="I285" s="295">
        <f t="shared" si="71"/>
        <v>0</v>
      </c>
      <c r="J285" s="296">
        <f t="shared" si="71"/>
        <v>0</v>
      </c>
      <c r="K285" s="297">
        <f t="shared" si="71"/>
        <v>0</v>
      </c>
      <c r="L285" s="294">
        <f t="shared" si="71"/>
        <v>0</v>
      </c>
      <c r="M285" s="7" t="str">
        <f t="shared" si="63"/>
        <v/>
      </c>
      <c r="N285" s="276"/>
    </row>
    <row r="286" spans="1:14" s="42" customFormat="1" ht="18.75" customHeight="1">
      <c r="A286" s="23">
        <v>745</v>
      </c>
      <c r="B286" s="365"/>
      <c r="C286" s="370">
        <v>5219</v>
      </c>
      <c r="D286" s="371" t="s">
        <v>611</v>
      </c>
      <c r="E286" s="286">
        <f t="shared" si="71"/>
        <v>0</v>
      </c>
      <c r="F286" s="287">
        <f t="shared" si="71"/>
        <v>0</v>
      </c>
      <c r="G286" s="288">
        <f t="shared" si="71"/>
        <v>0</v>
      </c>
      <c r="H286" s="289">
        <f t="shared" si="71"/>
        <v>0</v>
      </c>
      <c r="I286" s="287">
        <f t="shared" si="71"/>
        <v>0</v>
      </c>
      <c r="J286" s="288">
        <f t="shared" si="71"/>
        <v>0</v>
      </c>
      <c r="K286" s="289">
        <f t="shared" si="71"/>
        <v>0</v>
      </c>
      <c r="L286" s="286">
        <f t="shared" si="71"/>
        <v>0</v>
      </c>
      <c r="M286" s="7" t="str">
        <f t="shared" si="63"/>
        <v/>
      </c>
      <c r="N286" s="276"/>
    </row>
    <row r="287" spans="1:14" s="41" customFormat="1">
      <c r="A287" s="22">
        <v>750</v>
      </c>
      <c r="B287" s="364">
        <v>5300</v>
      </c>
      <c r="C287" s="1841" t="s">
        <v>612</v>
      </c>
      <c r="D287" s="1842"/>
      <c r="E287" s="309">
        <f t="shared" ref="E287:L287" si="72">SUMIF($B$610:$B$20000,$B287,E$610:E$20000)</f>
        <v>0</v>
      </c>
      <c r="F287" s="273">
        <f t="shared" si="72"/>
        <v>0</v>
      </c>
      <c r="G287" s="274">
        <f t="shared" si="72"/>
        <v>0</v>
      </c>
      <c r="H287" s="275">
        <f t="shared" si="72"/>
        <v>0</v>
      </c>
      <c r="I287" s="273">
        <f t="shared" si="72"/>
        <v>0</v>
      </c>
      <c r="J287" s="274">
        <f t="shared" si="72"/>
        <v>0</v>
      </c>
      <c r="K287" s="275">
        <f t="shared" si="72"/>
        <v>0</v>
      </c>
      <c r="L287" s="309">
        <f t="shared" si="72"/>
        <v>0</v>
      </c>
      <c r="M287" s="7" t="str">
        <f t="shared" si="63"/>
        <v/>
      </c>
      <c r="N287" s="276"/>
    </row>
    <row r="288" spans="1:14" s="42" customFormat="1" ht="18.75" customHeight="1">
      <c r="A288" s="23">
        <v>755</v>
      </c>
      <c r="B288" s="365"/>
      <c r="C288" s="366">
        <v>5301</v>
      </c>
      <c r="D288" s="367" t="s">
        <v>300</v>
      </c>
      <c r="E288" s="280">
        <f t="shared" ref="E288:L289" si="73">SUMIF($C$610:$C$20000,$C288,E$610:E$20000)</f>
        <v>0</v>
      </c>
      <c r="F288" s="281">
        <f t="shared" si="73"/>
        <v>0</v>
      </c>
      <c r="G288" s="282">
        <f t="shared" si="73"/>
        <v>0</v>
      </c>
      <c r="H288" s="283">
        <f t="shared" si="73"/>
        <v>0</v>
      </c>
      <c r="I288" s="281">
        <f t="shared" si="73"/>
        <v>0</v>
      </c>
      <c r="J288" s="282">
        <f t="shared" si="73"/>
        <v>0</v>
      </c>
      <c r="K288" s="283">
        <f t="shared" si="73"/>
        <v>0</v>
      </c>
      <c r="L288" s="280">
        <f t="shared" si="73"/>
        <v>0</v>
      </c>
      <c r="M288" s="7" t="str">
        <f t="shared" si="63"/>
        <v/>
      </c>
      <c r="N288" s="276"/>
    </row>
    <row r="289" spans="1:56" s="42" customFormat="1" ht="18.75" customHeight="1">
      <c r="A289" s="23">
        <v>760</v>
      </c>
      <c r="B289" s="365"/>
      <c r="C289" s="370">
        <v>5309</v>
      </c>
      <c r="D289" s="371" t="s">
        <v>613</v>
      </c>
      <c r="E289" s="286">
        <f t="shared" si="73"/>
        <v>0</v>
      </c>
      <c r="F289" s="287">
        <f t="shared" si="73"/>
        <v>0</v>
      </c>
      <c r="G289" s="288">
        <f t="shared" si="73"/>
        <v>0</v>
      </c>
      <c r="H289" s="289">
        <f t="shared" si="73"/>
        <v>0</v>
      </c>
      <c r="I289" s="287">
        <f t="shared" si="73"/>
        <v>0</v>
      </c>
      <c r="J289" s="288">
        <f t="shared" si="73"/>
        <v>0</v>
      </c>
      <c r="K289" s="289">
        <f t="shared" si="73"/>
        <v>0</v>
      </c>
      <c r="L289" s="286">
        <f t="shared" si="73"/>
        <v>0</v>
      </c>
      <c r="M289" s="7" t="str">
        <f t="shared" si="63"/>
        <v/>
      </c>
      <c r="N289" s="276"/>
    </row>
    <row r="290" spans="1:56" s="41" customFormat="1">
      <c r="A290" s="22">
        <v>765</v>
      </c>
      <c r="B290" s="364">
        <v>5400</v>
      </c>
      <c r="C290" s="1841" t="s">
        <v>670</v>
      </c>
      <c r="D290" s="1842"/>
      <c r="E290" s="309">
        <f t="shared" ref="E290:L291" si="74">SUMIF($B$610:$B$20000,$B290,E$610:E$20000)</f>
        <v>0</v>
      </c>
      <c r="F290" s="273">
        <f t="shared" si="74"/>
        <v>0</v>
      </c>
      <c r="G290" s="274">
        <f t="shared" si="74"/>
        <v>0</v>
      </c>
      <c r="H290" s="275">
        <f t="shared" si="74"/>
        <v>0</v>
      </c>
      <c r="I290" s="273">
        <f t="shared" si="74"/>
        <v>0</v>
      </c>
      <c r="J290" s="274">
        <f t="shared" si="74"/>
        <v>0</v>
      </c>
      <c r="K290" s="275">
        <f t="shared" si="74"/>
        <v>0</v>
      </c>
      <c r="L290" s="309">
        <f t="shared" si="74"/>
        <v>0</v>
      </c>
      <c r="M290" s="7" t="str">
        <f t="shared" si="63"/>
        <v/>
      </c>
      <c r="N290" s="276"/>
    </row>
    <row r="291" spans="1:56" s="15" customFormat="1">
      <c r="A291" s="22">
        <v>775</v>
      </c>
      <c r="B291" s="271">
        <v>5500</v>
      </c>
      <c r="C291" s="1837" t="s">
        <v>671</v>
      </c>
      <c r="D291" s="1838"/>
      <c r="E291" s="309">
        <f t="shared" si="74"/>
        <v>0</v>
      </c>
      <c r="F291" s="273">
        <f t="shared" si="74"/>
        <v>0</v>
      </c>
      <c r="G291" s="274">
        <f t="shared" si="74"/>
        <v>0</v>
      </c>
      <c r="H291" s="275">
        <f t="shared" si="74"/>
        <v>0</v>
      </c>
      <c r="I291" s="273">
        <f t="shared" si="74"/>
        <v>0</v>
      </c>
      <c r="J291" s="274">
        <f t="shared" si="74"/>
        <v>0</v>
      </c>
      <c r="K291" s="275">
        <f t="shared" si="74"/>
        <v>0</v>
      </c>
      <c r="L291" s="309">
        <f t="shared" si="74"/>
        <v>0</v>
      </c>
      <c r="M291" s="7" t="str">
        <f t="shared" si="63"/>
        <v/>
      </c>
      <c r="N291" s="276"/>
    </row>
    <row r="292" spans="1:56" ht="18.75" customHeight="1">
      <c r="A292" s="23">
        <v>780</v>
      </c>
      <c r="B292" s="361"/>
      <c r="C292" s="278">
        <v>5501</v>
      </c>
      <c r="D292" s="310" t="s">
        <v>672</v>
      </c>
      <c r="E292" s="280">
        <f t="shared" ref="E292:L295" si="75">SUMIF($C$610:$C$20000,$C292,E$610:E$20000)</f>
        <v>0</v>
      </c>
      <c r="F292" s="281">
        <f t="shared" si="75"/>
        <v>0</v>
      </c>
      <c r="G292" s="282">
        <f t="shared" si="75"/>
        <v>0</v>
      </c>
      <c r="H292" s="283">
        <f t="shared" si="75"/>
        <v>0</v>
      </c>
      <c r="I292" s="281">
        <f t="shared" si="75"/>
        <v>0</v>
      </c>
      <c r="J292" s="282">
        <f t="shared" si="75"/>
        <v>0</v>
      </c>
      <c r="K292" s="283">
        <f t="shared" si="75"/>
        <v>0</v>
      </c>
      <c r="L292" s="280">
        <f t="shared" si="75"/>
        <v>0</v>
      </c>
      <c r="M292" s="7" t="str">
        <f t="shared" si="63"/>
        <v/>
      </c>
      <c r="N292" s="276"/>
    </row>
    <row r="293" spans="1:56" ht="18.75" customHeight="1">
      <c r="A293" s="23">
        <v>785</v>
      </c>
      <c r="B293" s="361"/>
      <c r="C293" s="292">
        <v>5502</v>
      </c>
      <c r="D293" s="293" t="s">
        <v>673</v>
      </c>
      <c r="E293" s="294">
        <f t="shared" si="75"/>
        <v>0</v>
      </c>
      <c r="F293" s="295">
        <f t="shared" si="75"/>
        <v>0</v>
      </c>
      <c r="G293" s="296">
        <f t="shared" si="75"/>
        <v>0</v>
      </c>
      <c r="H293" s="297">
        <f t="shared" si="75"/>
        <v>0</v>
      </c>
      <c r="I293" s="295">
        <f t="shared" si="75"/>
        <v>0</v>
      </c>
      <c r="J293" s="296">
        <f t="shared" si="75"/>
        <v>0</v>
      </c>
      <c r="K293" s="297">
        <f t="shared" si="75"/>
        <v>0</v>
      </c>
      <c r="L293" s="294">
        <f t="shared" si="75"/>
        <v>0</v>
      </c>
      <c r="M293" s="7" t="str">
        <f t="shared" si="63"/>
        <v/>
      </c>
      <c r="N293" s="276"/>
    </row>
    <row r="294" spans="1:56" ht="18.75" customHeight="1">
      <c r="A294" s="23">
        <v>790</v>
      </c>
      <c r="B294" s="361"/>
      <c r="C294" s="292">
        <v>5503</v>
      </c>
      <c r="D294" s="362" t="s">
        <v>674</v>
      </c>
      <c r="E294" s="294">
        <f t="shared" si="75"/>
        <v>0</v>
      </c>
      <c r="F294" s="295">
        <f t="shared" si="75"/>
        <v>0</v>
      </c>
      <c r="G294" s="296">
        <f t="shared" si="75"/>
        <v>0</v>
      </c>
      <c r="H294" s="297">
        <f t="shared" si="75"/>
        <v>0</v>
      </c>
      <c r="I294" s="295">
        <f t="shared" si="75"/>
        <v>0</v>
      </c>
      <c r="J294" s="296">
        <f t="shared" si="75"/>
        <v>0</v>
      </c>
      <c r="K294" s="297">
        <f t="shared" si="75"/>
        <v>0</v>
      </c>
      <c r="L294" s="294">
        <f t="shared" si="75"/>
        <v>0</v>
      </c>
      <c r="M294" s="7" t="str">
        <f t="shared" si="63"/>
        <v/>
      </c>
      <c r="N294" s="276"/>
    </row>
    <row r="295" spans="1:56" ht="18.75" customHeight="1">
      <c r="A295" s="23">
        <v>795</v>
      </c>
      <c r="B295" s="361"/>
      <c r="C295" s="284">
        <v>5504</v>
      </c>
      <c r="D295" s="338" t="s">
        <v>675</v>
      </c>
      <c r="E295" s="286">
        <f t="shared" si="75"/>
        <v>0</v>
      </c>
      <c r="F295" s="287">
        <f t="shared" si="75"/>
        <v>0</v>
      </c>
      <c r="G295" s="288">
        <f t="shared" si="75"/>
        <v>0</v>
      </c>
      <c r="H295" s="289">
        <f t="shared" si="75"/>
        <v>0</v>
      </c>
      <c r="I295" s="287">
        <f t="shared" si="75"/>
        <v>0</v>
      </c>
      <c r="J295" s="288">
        <f t="shared" si="75"/>
        <v>0</v>
      </c>
      <c r="K295" s="289">
        <f t="shared" si="75"/>
        <v>0</v>
      </c>
      <c r="L295" s="286">
        <f t="shared" si="75"/>
        <v>0</v>
      </c>
      <c r="M295" s="7" t="str">
        <f t="shared" si="63"/>
        <v/>
      </c>
      <c r="N295" s="276"/>
    </row>
    <row r="296" spans="1:56" s="41" customFormat="1" ht="18.75" customHeight="1">
      <c r="A296" s="22">
        <v>805</v>
      </c>
      <c r="B296" s="364">
        <v>5700</v>
      </c>
      <c r="C296" s="1843" t="s">
        <v>881</v>
      </c>
      <c r="D296" s="1844"/>
      <c r="E296" s="309">
        <f t="shared" ref="E296:L296" si="76">SUMIF($B$610:$B$20000,$B296,E$610:E$20000)</f>
        <v>0</v>
      </c>
      <c r="F296" s="273">
        <f t="shared" si="76"/>
        <v>0</v>
      </c>
      <c r="G296" s="274">
        <f t="shared" si="76"/>
        <v>0</v>
      </c>
      <c r="H296" s="275">
        <f t="shared" si="76"/>
        <v>0</v>
      </c>
      <c r="I296" s="273">
        <f t="shared" si="76"/>
        <v>0</v>
      </c>
      <c r="J296" s="274">
        <f t="shared" si="76"/>
        <v>0</v>
      </c>
      <c r="K296" s="275">
        <f t="shared" si="76"/>
        <v>0</v>
      </c>
      <c r="L296" s="309">
        <f t="shared" si="76"/>
        <v>0</v>
      </c>
      <c r="M296" s="7" t="str">
        <f t="shared" si="63"/>
        <v/>
      </c>
      <c r="N296" s="276"/>
    </row>
    <row r="297" spans="1:56" s="42" customFormat="1" ht="18.75" customHeight="1">
      <c r="A297" s="23">
        <v>810</v>
      </c>
      <c r="B297" s="365"/>
      <c r="C297" s="366">
        <v>5701</v>
      </c>
      <c r="D297" s="367" t="s">
        <v>676</v>
      </c>
      <c r="E297" s="280">
        <f t="shared" ref="E297:L299" si="77">SUMIF($C$610:$C$20000,$C297,E$610:E$20000)</f>
        <v>0</v>
      </c>
      <c r="F297" s="281">
        <f t="shared" si="77"/>
        <v>0</v>
      </c>
      <c r="G297" s="282">
        <f t="shared" si="77"/>
        <v>0</v>
      </c>
      <c r="H297" s="283">
        <f t="shared" si="77"/>
        <v>0</v>
      </c>
      <c r="I297" s="281">
        <f t="shared" si="77"/>
        <v>0</v>
      </c>
      <c r="J297" s="282">
        <f t="shared" si="77"/>
        <v>0</v>
      </c>
      <c r="K297" s="283">
        <f t="shared" si="77"/>
        <v>0</v>
      </c>
      <c r="L297" s="280">
        <f t="shared" si="77"/>
        <v>0</v>
      </c>
      <c r="M297" s="7" t="str">
        <f t="shared" si="63"/>
        <v/>
      </c>
      <c r="N297" s="276"/>
    </row>
    <row r="298" spans="1:56" s="42" customFormat="1" ht="18.75" customHeight="1">
      <c r="A298" s="23">
        <v>815</v>
      </c>
      <c r="B298" s="365"/>
      <c r="C298" s="372">
        <v>5702</v>
      </c>
      <c r="D298" s="373" t="s">
        <v>677</v>
      </c>
      <c r="E298" s="313">
        <f t="shared" si="77"/>
        <v>0</v>
      </c>
      <c r="F298" s="314">
        <f t="shared" si="77"/>
        <v>0</v>
      </c>
      <c r="G298" s="315">
        <f t="shared" si="77"/>
        <v>0</v>
      </c>
      <c r="H298" s="316">
        <f t="shared" si="77"/>
        <v>0</v>
      </c>
      <c r="I298" s="314">
        <f t="shared" si="77"/>
        <v>0</v>
      </c>
      <c r="J298" s="315">
        <f t="shared" si="77"/>
        <v>0</v>
      </c>
      <c r="K298" s="316">
        <f t="shared" si="77"/>
        <v>0</v>
      </c>
      <c r="L298" s="313">
        <f t="shared" si="77"/>
        <v>0</v>
      </c>
      <c r="M298" s="7" t="str">
        <f t="shared" si="63"/>
        <v/>
      </c>
      <c r="N298" s="276"/>
    </row>
    <row r="299" spans="1:56" s="35" customFormat="1" ht="18.75" customHeight="1">
      <c r="A299" s="28">
        <v>525</v>
      </c>
      <c r="B299" s="291"/>
      <c r="C299" s="374">
        <v>4071</v>
      </c>
      <c r="D299" s="375" t="s">
        <v>678</v>
      </c>
      <c r="E299" s="376">
        <f t="shared" si="77"/>
        <v>0</v>
      </c>
      <c r="F299" s="377">
        <f t="shared" si="77"/>
        <v>0</v>
      </c>
      <c r="G299" s="378">
        <f t="shared" si="77"/>
        <v>0</v>
      </c>
      <c r="H299" s="379">
        <f t="shared" si="77"/>
        <v>0</v>
      </c>
      <c r="I299" s="377">
        <f t="shared" si="77"/>
        <v>0</v>
      </c>
      <c r="J299" s="378">
        <f t="shared" si="77"/>
        <v>0</v>
      </c>
      <c r="K299" s="379">
        <f t="shared" si="77"/>
        <v>0</v>
      </c>
      <c r="L299" s="376">
        <f t="shared" si="77"/>
        <v>0</v>
      </c>
      <c r="M299" s="7" t="str">
        <f t="shared" si="63"/>
        <v/>
      </c>
      <c r="N299" s="276"/>
      <c r="O299" s="31"/>
      <c r="P299" s="32"/>
      <c r="Q299" s="32"/>
      <c r="R299" s="31"/>
      <c r="S299" s="32"/>
      <c r="T299" s="32"/>
      <c r="U299" s="31"/>
      <c r="V299" s="33"/>
      <c r="W299" s="33"/>
      <c r="X299" s="29"/>
      <c r="Y299" s="32"/>
      <c r="Z299" s="32"/>
      <c r="AA299" s="31"/>
      <c r="AB299" s="32"/>
      <c r="AC299" s="32"/>
      <c r="AD299" s="31"/>
      <c r="AE299" s="32"/>
      <c r="AF299" s="32"/>
      <c r="AG299" s="31"/>
      <c r="AH299" s="32"/>
      <c r="AI299" s="32"/>
      <c r="AJ299" s="31"/>
      <c r="AK299" s="32"/>
      <c r="AL299" s="32"/>
      <c r="AM299" s="34"/>
      <c r="AN299" s="32"/>
      <c r="AO299" s="32"/>
      <c r="AP299" s="31"/>
      <c r="AQ299" s="32"/>
      <c r="AR299" s="32"/>
      <c r="AS299" s="31"/>
      <c r="AT299" s="32"/>
      <c r="AU299" s="31"/>
      <c r="AV299" s="34"/>
      <c r="AW299" s="31"/>
      <c r="AX299" s="31"/>
      <c r="AY299" s="32"/>
      <c r="AZ299" s="32"/>
      <c r="BA299" s="31"/>
      <c r="BB299" s="32"/>
      <c r="BC299" s="2"/>
      <c r="BD299" s="32"/>
    </row>
    <row r="300" spans="1:56" s="15" customFormat="1">
      <c r="A300" s="22">
        <v>820</v>
      </c>
      <c r="B300" s="380">
        <v>98</v>
      </c>
      <c r="C300" s="1839" t="s">
        <v>679</v>
      </c>
      <c r="D300" s="1840"/>
      <c r="E300" s="381">
        <f t="shared" ref="E300:L300" si="78">SUMIF($B$610:$B$20000,$B300,E$610:E$20000)</f>
        <v>0</v>
      </c>
      <c r="F300" s="382">
        <f t="shared" si="78"/>
        <v>0</v>
      </c>
      <c r="G300" s="383">
        <f t="shared" si="78"/>
        <v>0</v>
      </c>
      <c r="H300" s="384">
        <f t="shared" si="78"/>
        <v>0</v>
      </c>
      <c r="I300" s="382">
        <f t="shared" si="78"/>
        <v>0</v>
      </c>
      <c r="J300" s="383">
        <f t="shared" si="78"/>
        <v>0</v>
      </c>
      <c r="K300" s="384">
        <f t="shared" si="78"/>
        <v>0</v>
      </c>
      <c r="L300" s="381">
        <f t="shared" si="78"/>
        <v>0</v>
      </c>
      <c r="M300" s="7" t="str">
        <f t="shared" si="63"/>
        <v/>
      </c>
      <c r="N300" s="276"/>
    </row>
    <row r="301" spans="1:56" ht="8.25" customHeight="1">
      <c r="A301" s="23">
        <v>821</v>
      </c>
      <c r="B301" s="385"/>
      <c r="C301" s="386"/>
      <c r="D301" s="387"/>
      <c r="E301" s="217"/>
      <c r="F301" s="218"/>
      <c r="G301" s="218"/>
      <c r="H301" s="388"/>
      <c r="I301" s="218"/>
      <c r="J301" s="218"/>
      <c r="K301" s="388"/>
      <c r="L301" s="217"/>
      <c r="M301" s="7" t="str">
        <f t="shared" si="63"/>
        <v/>
      </c>
      <c r="N301" s="276"/>
    </row>
    <row r="302" spans="1:56" ht="8.25" customHeight="1">
      <c r="A302" s="23">
        <v>822</v>
      </c>
      <c r="B302" s="389"/>
      <c r="C302" s="390"/>
      <c r="D302" s="387"/>
      <c r="E302" s="217"/>
      <c r="F302" s="218"/>
      <c r="G302" s="218"/>
      <c r="H302" s="388"/>
      <c r="I302" s="218"/>
      <c r="J302" s="218"/>
      <c r="K302" s="388"/>
      <c r="L302" s="217"/>
      <c r="M302" s="7" t="str">
        <f t="shared" si="63"/>
        <v/>
      </c>
      <c r="N302" s="329"/>
    </row>
    <row r="303" spans="1:56" ht="8.25" customHeight="1">
      <c r="A303" s="23">
        <v>823</v>
      </c>
      <c r="B303" s="389"/>
      <c r="C303" s="390"/>
      <c r="D303" s="387"/>
      <c r="E303" s="217"/>
      <c r="F303" s="218"/>
      <c r="G303" s="218"/>
      <c r="H303" s="388"/>
      <c r="I303" s="218"/>
      <c r="J303" s="218"/>
      <c r="K303" s="388"/>
      <c r="L303" s="217"/>
      <c r="M303" s="7" t="str">
        <f t="shared" si="63"/>
        <v/>
      </c>
      <c r="N303" s="329"/>
    </row>
    <row r="304" spans="1:56" ht="20.25" customHeight="1" thickBot="1">
      <c r="A304" s="23">
        <v>825</v>
      </c>
      <c r="B304" s="391" t="s">
        <v>874</v>
      </c>
      <c r="C304" s="392" t="s">
        <v>725</v>
      </c>
      <c r="D304" s="393" t="s">
        <v>882</v>
      </c>
      <c r="E304" s="394">
        <f t="shared" ref="E304:L304" si="79">SUMIF($C$610:$C$20000,$C304,E$610:E$20000)</f>
        <v>0</v>
      </c>
      <c r="F304" s="395">
        <f t="shared" si="79"/>
        <v>0</v>
      </c>
      <c r="G304" s="396">
        <f t="shared" si="79"/>
        <v>0</v>
      </c>
      <c r="H304" s="397">
        <f t="shared" si="79"/>
        <v>0</v>
      </c>
      <c r="I304" s="395">
        <f t="shared" si="79"/>
        <v>313777</v>
      </c>
      <c r="J304" s="396">
        <f t="shared" si="79"/>
        <v>0</v>
      </c>
      <c r="K304" s="397">
        <f t="shared" si="79"/>
        <v>0</v>
      </c>
      <c r="L304" s="394">
        <f t="shared" si="79"/>
        <v>313777</v>
      </c>
      <c r="M304" s="7">
        <v>1</v>
      </c>
      <c r="N304" s="256"/>
    </row>
    <row r="305" spans="1:14" ht="13.5" customHeight="1" thickTop="1">
      <c r="A305" s="23"/>
      <c r="B305" s="214"/>
      <c r="C305" s="398"/>
      <c r="D305" s="229"/>
      <c r="E305" s="228"/>
      <c r="F305" s="103"/>
      <c r="G305" s="103"/>
      <c r="H305" s="228"/>
      <c r="I305" s="103"/>
      <c r="J305" s="228"/>
      <c r="K305" s="228"/>
      <c r="L305" s="103"/>
      <c r="M305" s="7">
        <v>1</v>
      </c>
      <c r="N305" s="256"/>
    </row>
    <row r="306" spans="1:14">
      <c r="A306" s="23"/>
      <c r="B306" s="228"/>
      <c r="C306" s="390"/>
      <c r="D306" s="399"/>
      <c r="E306" s="237"/>
      <c r="F306" s="223"/>
      <c r="G306" s="223"/>
      <c r="H306" s="237"/>
      <c r="I306" s="223"/>
      <c r="J306" s="237"/>
      <c r="K306" s="237"/>
      <c r="L306" s="223"/>
      <c r="M306" s="7">
        <v>1</v>
      </c>
      <c r="N306" s="256"/>
    </row>
    <row r="307" spans="1:14">
      <c r="A307" s="23"/>
      <c r="B307" s="400"/>
      <c r="C307" s="401"/>
      <c r="D307" s="402"/>
      <c r="E307" s="403"/>
      <c r="F307" s="403"/>
      <c r="G307" s="403"/>
      <c r="H307" s="403"/>
      <c r="I307" s="403"/>
      <c r="J307" s="403"/>
      <c r="K307" s="403"/>
      <c r="L307" s="403"/>
      <c r="M307" s="7">
        <v>1</v>
      </c>
      <c r="N307" s="256"/>
    </row>
    <row r="308" spans="1:14" ht="0.95" customHeight="1">
      <c r="A308" s="23"/>
      <c r="B308" s="80"/>
      <c r="C308" s="80"/>
      <c r="D308" s="81"/>
      <c r="E308" s="82"/>
      <c r="F308" s="82"/>
      <c r="G308" s="82"/>
      <c r="H308" s="82"/>
      <c r="I308" s="82"/>
      <c r="J308" s="82"/>
      <c r="K308" s="82"/>
      <c r="L308" s="82"/>
      <c r="M308" s="80"/>
    </row>
    <row r="309" spans="1:14" ht="0.95" customHeight="1">
      <c r="A309" s="23"/>
      <c r="B309" s="1899"/>
      <c r="C309" s="1900"/>
      <c r="D309" s="1900"/>
      <c r="E309" s="82"/>
      <c r="F309" s="82"/>
      <c r="G309" s="82"/>
      <c r="H309" s="82"/>
      <c r="I309" s="82"/>
      <c r="J309" s="82"/>
      <c r="K309" s="82"/>
      <c r="L309" s="82"/>
      <c r="M309" s="80"/>
    </row>
    <row r="310" spans="1:14" ht="0.95" customHeight="1">
      <c r="A310" s="23"/>
      <c r="B310" s="80"/>
      <c r="C310" s="80"/>
      <c r="D310" s="81"/>
      <c r="E310" s="83"/>
      <c r="F310" s="83"/>
      <c r="G310" s="82"/>
      <c r="H310" s="82"/>
      <c r="I310" s="83"/>
      <c r="J310" s="82"/>
      <c r="K310" s="82"/>
      <c r="L310" s="82"/>
      <c r="M310" s="80"/>
    </row>
    <row r="311" spans="1:14" ht="0.95" customHeight="1">
      <c r="A311" s="23"/>
      <c r="B311" s="1901"/>
      <c r="C311" s="1900"/>
      <c r="D311" s="1900"/>
      <c r="E311" s="84"/>
      <c r="F311" s="85"/>
      <c r="G311" s="82"/>
      <c r="H311" s="82"/>
      <c r="I311" s="85"/>
      <c r="J311" s="82"/>
      <c r="K311" s="82"/>
      <c r="L311" s="82"/>
      <c r="M311" s="80"/>
    </row>
    <row r="312" spans="1:14" ht="0.95" customHeight="1">
      <c r="A312" s="23"/>
      <c r="B312" s="86"/>
      <c r="C312" s="80"/>
      <c r="D312" s="81"/>
      <c r="E312" s="82"/>
      <c r="F312" s="87"/>
      <c r="G312" s="82"/>
      <c r="H312" s="82"/>
      <c r="I312" s="87"/>
      <c r="J312" s="82"/>
      <c r="K312" s="82"/>
      <c r="L312" s="82"/>
      <c r="M312" s="80"/>
    </row>
    <row r="313" spans="1:14" ht="0.95" customHeight="1">
      <c r="A313" s="23"/>
      <c r="B313" s="86"/>
      <c r="C313" s="80"/>
      <c r="D313" s="81"/>
      <c r="E313" s="88"/>
      <c r="F313" s="82"/>
      <c r="G313" s="82"/>
      <c r="H313" s="82"/>
      <c r="I313" s="82"/>
      <c r="J313" s="82"/>
      <c r="K313" s="82"/>
      <c r="L313" s="82"/>
      <c r="M313" s="80"/>
    </row>
    <row r="314" spans="1:14" ht="0.95" customHeight="1">
      <c r="A314" s="23"/>
      <c r="B314" s="1901"/>
      <c r="C314" s="1900"/>
      <c r="D314" s="1900"/>
      <c r="E314" s="82"/>
      <c r="F314" s="89"/>
      <c r="G314" s="82"/>
      <c r="H314" s="82"/>
      <c r="I314" s="89"/>
      <c r="J314" s="82"/>
      <c r="K314" s="82"/>
      <c r="L314" s="82"/>
      <c r="M314" s="80"/>
    </row>
    <row r="315" spans="1:14" ht="0.95" customHeight="1">
      <c r="A315" s="23"/>
      <c r="B315" s="86"/>
      <c r="C315" s="80"/>
      <c r="D315" s="81"/>
      <c r="E315" s="88"/>
      <c r="F315" s="82"/>
      <c r="G315" s="82"/>
      <c r="H315" s="82"/>
      <c r="I315" s="82"/>
      <c r="J315" s="82"/>
      <c r="K315" s="82"/>
      <c r="L315" s="82"/>
      <c r="M315" s="80"/>
    </row>
    <row r="316" spans="1:14" ht="0.95" customHeight="1">
      <c r="A316" s="23"/>
      <c r="B316" s="86"/>
      <c r="C316" s="80"/>
      <c r="D316" s="90"/>
      <c r="E316" s="89"/>
      <c r="F316" s="91"/>
      <c r="G316" s="91"/>
      <c r="H316" s="91"/>
      <c r="I316" s="91"/>
      <c r="J316" s="91"/>
      <c r="K316" s="91"/>
      <c r="L316" s="91"/>
      <c r="M316" s="80"/>
    </row>
    <row r="317" spans="1:14" ht="0.95" customHeight="1">
      <c r="A317" s="23"/>
      <c r="B317" s="80"/>
      <c r="C317" s="80"/>
      <c r="D317" s="81"/>
      <c r="E317" s="82"/>
      <c r="F317" s="82"/>
      <c r="G317" s="82"/>
      <c r="H317" s="82"/>
      <c r="I317" s="82"/>
      <c r="J317" s="82"/>
      <c r="K317" s="82"/>
      <c r="L317" s="82"/>
      <c r="M317" s="80"/>
    </row>
    <row r="318" spans="1:14" ht="0.95" customHeight="1">
      <c r="A318" s="23"/>
      <c r="B318" s="92"/>
      <c r="C318" s="80"/>
      <c r="D318" s="93"/>
      <c r="E318" s="82"/>
      <c r="F318" s="88"/>
      <c r="G318" s="91"/>
      <c r="H318" s="91"/>
      <c r="I318" s="88"/>
      <c r="J318" s="91"/>
      <c r="K318" s="91"/>
      <c r="L318" s="91"/>
      <c r="M318" s="80"/>
    </row>
    <row r="319" spans="1:14" s="17" customFormat="1" ht="0.95" customHeight="1">
      <c r="A319" s="25"/>
      <c r="B319" s="94"/>
      <c r="C319" s="95"/>
      <c r="D319" s="96"/>
      <c r="E319" s="97"/>
      <c r="F319" s="97"/>
      <c r="G319" s="91"/>
      <c r="H319" s="91"/>
      <c r="I319" s="97"/>
      <c r="J319" s="91"/>
      <c r="K319" s="91"/>
      <c r="L319" s="91"/>
      <c r="M319" s="80"/>
      <c r="N319" s="8"/>
    </row>
    <row r="320" spans="1:14" s="17" customFormat="1" ht="0.95" customHeight="1">
      <c r="A320" s="25">
        <v>905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5" customHeight="1">
      <c r="A321" s="25">
        <v>906</v>
      </c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5" customHeight="1">
      <c r="A322" s="25"/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5" customHeight="1">
      <c r="A323" s="25">
        <v>907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5" customHeight="1">
      <c r="A324" s="25"/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5" customHeight="1">
      <c r="A325" s="25">
        <v>910</v>
      </c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5" customHeight="1">
      <c r="A326" s="25">
        <v>911</v>
      </c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5" customHeight="1">
      <c r="A327" s="25">
        <v>912</v>
      </c>
      <c r="B327" s="94"/>
      <c r="C327" s="95"/>
      <c r="D327" s="96"/>
      <c r="E327" s="98"/>
      <c r="F327" s="98"/>
      <c r="G327" s="91"/>
      <c r="H327" s="91"/>
      <c r="I327" s="98"/>
      <c r="J327" s="91"/>
      <c r="K327" s="91"/>
      <c r="L327" s="91"/>
      <c r="M327" s="80"/>
      <c r="N327" s="13"/>
    </row>
    <row r="328" spans="1:14" s="17" customFormat="1" ht="0.95" customHeight="1">
      <c r="A328" s="25"/>
      <c r="B328" s="94"/>
      <c r="C328" s="95"/>
      <c r="D328" s="96"/>
      <c r="E328" s="98"/>
      <c r="F328" s="98"/>
      <c r="G328" s="91"/>
      <c r="H328" s="91"/>
      <c r="I328" s="98"/>
      <c r="J328" s="91"/>
      <c r="K328" s="91"/>
      <c r="L328" s="91"/>
      <c r="M328" s="80"/>
      <c r="N328" s="13"/>
    </row>
    <row r="329" spans="1:14" s="17" customFormat="1" ht="0.95" customHeight="1">
      <c r="A329" s="25"/>
      <c r="B329" s="94"/>
      <c r="C329" s="95"/>
      <c r="D329" s="96"/>
      <c r="E329" s="98"/>
      <c r="F329" s="98"/>
      <c r="G329" s="91"/>
      <c r="H329" s="91"/>
      <c r="I329" s="98"/>
      <c r="J329" s="91"/>
      <c r="K329" s="91"/>
      <c r="L329" s="91"/>
      <c r="M329" s="80"/>
      <c r="N329" s="13"/>
    </row>
    <row r="330" spans="1:14" s="17" customFormat="1" ht="0.95" customHeight="1">
      <c r="A330" s="25">
        <v>920</v>
      </c>
      <c r="B330" s="94"/>
      <c r="C330" s="95"/>
      <c r="D330" s="96"/>
      <c r="E330" s="99"/>
      <c r="F330" s="99"/>
      <c r="G330" s="91"/>
      <c r="H330" s="91"/>
      <c r="I330" s="99"/>
      <c r="J330" s="91"/>
      <c r="K330" s="91"/>
      <c r="L330" s="91"/>
      <c r="M330" s="80"/>
      <c r="N330" s="13"/>
    </row>
    <row r="331" spans="1:14" s="17" customFormat="1" ht="0.95" customHeight="1">
      <c r="A331" s="25">
        <v>921</v>
      </c>
      <c r="B331" s="94"/>
      <c r="C331" s="95"/>
      <c r="D331" s="96"/>
      <c r="E331" s="99"/>
      <c r="F331" s="99"/>
      <c r="G331" s="91"/>
      <c r="H331" s="91"/>
      <c r="I331" s="99"/>
      <c r="J331" s="91"/>
      <c r="K331" s="91"/>
      <c r="L331" s="91"/>
      <c r="M331" s="80"/>
      <c r="N331" s="13"/>
    </row>
    <row r="332" spans="1:14" s="17" customFormat="1" ht="0.95" customHeight="1">
      <c r="A332" s="25">
        <v>922</v>
      </c>
      <c r="B332" s="94"/>
      <c r="C332" s="95"/>
      <c r="D332" s="96"/>
      <c r="E332" s="99"/>
      <c r="F332" s="99"/>
      <c r="G332" s="91"/>
      <c r="H332" s="91"/>
      <c r="I332" s="99"/>
      <c r="J332" s="91"/>
      <c r="K332" s="91"/>
      <c r="L332" s="91"/>
      <c r="M332" s="80"/>
      <c r="N332" s="13"/>
    </row>
    <row r="333" spans="1:14" s="17" customFormat="1" ht="0.95" customHeight="1">
      <c r="A333" s="25">
        <v>930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5" customHeight="1">
      <c r="A334" s="25">
        <v>931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5" customHeight="1">
      <c r="A335" s="25">
        <v>932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5" customHeight="1">
      <c r="A336" s="24">
        <v>935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5" customHeight="1">
      <c r="A337" s="24">
        <v>940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5" customHeight="1">
      <c r="A338" s="24">
        <v>950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5" customHeight="1">
      <c r="A339" s="25">
        <v>953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s="17" customFormat="1" ht="0.95" customHeight="1">
      <c r="A340" s="25">
        <v>954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s="17" customFormat="1" ht="0.95" customHeight="1">
      <c r="A341" s="43">
        <v>955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s="17" customFormat="1" ht="0.95" customHeight="1">
      <c r="A342" s="43">
        <v>956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5" customHeight="1">
      <c r="A343" s="36">
        <v>958</v>
      </c>
      <c r="B343" s="94"/>
      <c r="C343" s="95"/>
      <c r="D343" s="96"/>
      <c r="E343" s="98"/>
      <c r="F343" s="98"/>
      <c r="G343" s="91"/>
      <c r="H343" s="91"/>
      <c r="I343" s="98"/>
      <c r="J343" s="91"/>
      <c r="K343" s="91"/>
      <c r="L343" s="91"/>
      <c r="M343" s="80"/>
      <c r="N343" s="13"/>
    </row>
    <row r="344" spans="1:14" ht="0.95" customHeight="1">
      <c r="A344" s="36">
        <v>959</v>
      </c>
      <c r="B344" s="94"/>
      <c r="C344" s="95"/>
      <c r="D344" s="96"/>
      <c r="E344" s="98"/>
      <c r="F344" s="98"/>
      <c r="G344" s="91"/>
      <c r="H344" s="91"/>
      <c r="I344" s="98"/>
      <c r="J344" s="91"/>
      <c r="K344" s="91"/>
      <c r="L344" s="91"/>
      <c r="M344" s="80"/>
      <c r="N344" s="13"/>
    </row>
    <row r="345" spans="1:14" ht="0.95" customHeight="1">
      <c r="A345" s="36">
        <v>960</v>
      </c>
      <c r="B345" s="94"/>
      <c r="C345" s="95"/>
      <c r="D345" s="96"/>
      <c r="E345" s="98"/>
      <c r="F345" s="98"/>
      <c r="G345" s="91"/>
      <c r="H345" s="91"/>
      <c r="I345" s="98"/>
      <c r="J345" s="91"/>
      <c r="K345" s="91"/>
      <c r="L345" s="91"/>
      <c r="M345" s="80"/>
      <c r="N345" s="13"/>
    </row>
    <row r="346" spans="1:14" ht="0.95" customHeight="1">
      <c r="A346" s="36"/>
      <c r="B346" s="100"/>
      <c r="C346" s="101"/>
      <c r="D346" s="96"/>
      <c r="E346" s="102"/>
      <c r="F346" s="102"/>
      <c r="G346" s="91"/>
      <c r="H346" s="91"/>
      <c r="I346" s="102"/>
      <c r="J346" s="91"/>
      <c r="K346" s="91"/>
      <c r="L346" s="91"/>
      <c r="M346" s="80"/>
    </row>
    <row r="347" spans="1:14" ht="0.95" customHeight="1">
      <c r="A347" s="36"/>
      <c r="B347" s="1902"/>
      <c r="C347" s="1902"/>
      <c r="D347" s="1902"/>
      <c r="E347" s="102"/>
      <c r="F347" s="102"/>
      <c r="G347" s="102"/>
      <c r="H347" s="102"/>
      <c r="I347" s="102"/>
      <c r="J347" s="102"/>
      <c r="K347" s="102"/>
      <c r="L347" s="102"/>
      <c r="M347" s="80"/>
    </row>
    <row r="348" spans="1:14" ht="0.95" customHeight="1">
      <c r="A348" s="36"/>
      <c r="B348" s="80"/>
      <c r="C348" s="80"/>
      <c r="D348" s="81"/>
      <c r="E348" s="82"/>
      <c r="F348" s="82"/>
      <c r="G348" s="82"/>
      <c r="H348" s="82"/>
      <c r="I348" s="82"/>
      <c r="J348" s="82"/>
      <c r="K348" s="82"/>
      <c r="L348" s="82"/>
      <c r="M348" s="80"/>
    </row>
    <row r="349" spans="1:14" ht="0.95" customHeight="1">
      <c r="A349" s="36"/>
      <c r="B349" s="80"/>
      <c r="C349" s="80"/>
      <c r="D349" s="81"/>
      <c r="E349" s="82"/>
      <c r="F349" s="82"/>
      <c r="G349" s="82"/>
      <c r="H349" s="82"/>
      <c r="I349" s="82"/>
      <c r="J349" s="82"/>
      <c r="K349" s="82"/>
      <c r="L349" s="82"/>
      <c r="M349" s="80"/>
    </row>
    <row r="350" spans="1:14" ht="19.5" customHeight="1">
      <c r="A350" s="36"/>
      <c r="B350" s="228"/>
      <c r="C350" s="390"/>
      <c r="D350" s="399"/>
      <c r="E350" s="223"/>
      <c r="F350" s="223"/>
      <c r="G350" s="223"/>
      <c r="H350" s="223"/>
      <c r="I350" s="223"/>
      <c r="J350" s="223"/>
      <c r="K350" s="223"/>
      <c r="L350" s="223"/>
      <c r="M350" s="7">
        <v>1</v>
      </c>
      <c r="N350" s="404"/>
    </row>
    <row r="351" spans="1:14" ht="21" customHeight="1">
      <c r="A351" s="36"/>
      <c r="B351" s="1907" t="str">
        <f>$B$7</f>
        <v>ОТЧЕТНИ ДАННИ ПО ЕБК ЗА ИЗПЪЛНЕНИЕТО НА БЮДЖЕТА</v>
      </c>
      <c r="C351" s="1907"/>
      <c r="D351" s="1907"/>
      <c r="E351" s="223"/>
      <c r="F351" s="223"/>
      <c r="G351" s="223"/>
      <c r="H351" s="223"/>
      <c r="I351" s="223"/>
      <c r="J351" s="223"/>
      <c r="K351" s="223"/>
      <c r="L351" s="223"/>
      <c r="M351" s="7">
        <v>1</v>
      </c>
      <c r="N351" s="404"/>
    </row>
    <row r="352" spans="1:14" ht="18.75" customHeight="1">
      <c r="A352" s="36"/>
      <c r="B352" s="228"/>
      <c r="C352" s="390"/>
      <c r="D352" s="399"/>
      <c r="E352" s="405" t="s">
        <v>856</v>
      </c>
      <c r="F352" s="405" t="s">
        <v>807</v>
      </c>
      <c r="G352" s="223"/>
      <c r="H352" s="223"/>
      <c r="I352" s="223"/>
      <c r="J352" s="223"/>
      <c r="K352" s="223"/>
      <c r="L352" s="223"/>
      <c r="M352" s="7">
        <v>1</v>
      </c>
      <c r="N352" s="404"/>
    </row>
    <row r="353" spans="1:14" ht="27" customHeight="1">
      <c r="A353" s="36"/>
      <c r="B353" s="1851" t="str">
        <f>$B$9</f>
        <v>ДГ ДЕТЕЛИНА</v>
      </c>
      <c r="C353" s="1852"/>
      <c r="D353" s="1853"/>
      <c r="E353" s="115">
        <f>$E$9</f>
        <v>46023</v>
      </c>
      <c r="F353" s="406">
        <f>$F$9</f>
        <v>46203</v>
      </c>
      <c r="G353" s="223"/>
      <c r="H353" s="223"/>
      <c r="I353" s="223"/>
      <c r="J353" s="223"/>
      <c r="K353" s="223"/>
      <c r="L353" s="223"/>
      <c r="M353" s="7">
        <v>1</v>
      </c>
      <c r="N353" s="404"/>
    </row>
    <row r="354" spans="1:14">
      <c r="A354" s="36"/>
      <c r="B354" s="227" t="str">
        <f>$B$10</f>
        <v>(наименование на разпоредителя с бюджет)</v>
      </c>
      <c r="C354" s="228"/>
      <c r="D354" s="229"/>
      <c r="E354" s="237"/>
      <c r="F354" s="237"/>
      <c r="G354" s="223"/>
      <c r="H354" s="223"/>
      <c r="I354" s="223"/>
      <c r="J354" s="223"/>
      <c r="K354" s="223"/>
      <c r="L354" s="223"/>
      <c r="M354" s="7">
        <v>1</v>
      </c>
      <c r="N354" s="407"/>
    </row>
    <row r="355" spans="1:14" ht="5.25" customHeight="1">
      <c r="A355" s="36"/>
      <c r="B355" s="227"/>
      <c r="C355" s="228"/>
      <c r="D355" s="229"/>
      <c r="E355" s="408"/>
      <c r="F355" s="237"/>
      <c r="G355" s="223"/>
      <c r="H355" s="223"/>
      <c r="I355" s="223"/>
      <c r="J355" s="223"/>
      <c r="K355" s="223"/>
      <c r="L355" s="223"/>
      <c r="M355" s="7">
        <v>1</v>
      </c>
      <c r="N355" s="407"/>
    </row>
    <row r="356" spans="1:14" ht="27.75" customHeight="1">
      <c r="A356" s="36"/>
      <c r="B356" s="1894" t="str">
        <f>$B$12</f>
        <v xml:space="preserve">Бургас </v>
      </c>
      <c r="C356" s="1895"/>
      <c r="D356" s="1896"/>
      <c r="E356" s="409" t="s">
        <v>857</v>
      </c>
      <c r="F356" s="232" t="str">
        <f>$F$12</f>
        <v>5202</v>
      </c>
      <c r="G356" s="223"/>
      <c r="H356" s="223"/>
      <c r="I356" s="223"/>
      <c r="J356" s="223"/>
      <c r="K356" s="223"/>
      <c r="L356" s="223"/>
      <c r="M356" s="7">
        <v>1</v>
      </c>
      <c r="N356" s="407"/>
    </row>
    <row r="357" spans="1:14">
      <c r="A357" s="36"/>
      <c r="B357" s="410" t="str">
        <f>$B$13</f>
        <v>(наименование на първостепенния разпоредител с бюджет)</v>
      </c>
      <c r="C357" s="6"/>
      <c r="D357" s="237"/>
      <c r="E357" s="408"/>
      <c r="F357" s="237"/>
      <c r="G357" s="223"/>
      <c r="H357" s="223"/>
      <c r="I357" s="223"/>
      <c r="J357" s="223"/>
      <c r="K357" s="223"/>
      <c r="L357" s="223"/>
      <c r="M357" s="7">
        <v>1</v>
      </c>
      <c r="N357" s="407"/>
    </row>
    <row r="358" spans="1:14" ht="21.75" customHeight="1">
      <c r="A358" s="36"/>
      <c r="B358" s="411"/>
      <c r="C358" s="411"/>
      <c r="D358" s="412"/>
      <c r="E358" s="238">
        <f>$E$15</f>
        <v>0</v>
      </c>
      <c r="F358" s="413" t="str">
        <f>+$F$15</f>
        <v>БЮДЖЕТ</v>
      </c>
      <c r="G358" s="239"/>
      <c r="H358" s="239"/>
      <c r="I358" s="239"/>
      <c r="J358" s="239"/>
      <c r="K358" s="239"/>
      <c r="L358" s="239"/>
      <c r="M358" s="7">
        <v>1</v>
      </c>
      <c r="N358" s="407"/>
    </row>
    <row r="359" spans="1:14" ht="16.5" thickBot="1">
      <c r="A359" s="36"/>
      <c r="B359" s="228"/>
      <c r="C359" s="390"/>
      <c r="D359" s="399"/>
      <c r="E359" s="223"/>
      <c r="F359" s="244"/>
      <c r="G359" s="244"/>
      <c r="H359" s="245" t="str">
        <f>+$L$18</f>
        <v>(в евро)</v>
      </c>
      <c r="I359" s="244"/>
      <c r="J359" s="244"/>
      <c r="K359" s="244"/>
      <c r="L359" s="245" t="str">
        <f>+$L$18</f>
        <v>(в евро)</v>
      </c>
      <c r="M359" s="7">
        <v>1</v>
      </c>
      <c r="N359" s="407"/>
    </row>
    <row r="360" spans="1:14" ht="22.5" customHeight="1">
      <c r="A360" s="36"/>
      <c r="B360" s="414"/>
      <c r="C360" s="415"/>
      <c r="D360" s="416" t="s">
        <v>883</v>
      </c>
      <c r="E360" s="1875" t="str">
        <f>CONCATENATE("Уточнен план ", $C$3, " - ТРАНСФЕРИ и ВРЕМ. БЕЗЛ. ЗАЕМИ")</f>
        <v>Уточнен план 2026 - ТРАНСФЕРИ и ВРЕМ. БЕЗЛ. ЗАЕМИ</v>
      </c>
      <c r="F360" s="1876"/>
      <c r="G360" s="1876"/>
      <c r="H360" s="1877"/>
      <c r="I360" s="1878" t="str">
        <f>CONCATENATE("Отчет ", $C$3, " - ТРАНСФЕРИ и ВРЕМ. БЕЗЛ. ЗАЕМИ")</f>
        <v>Отчет 2026 - ТРАНСФЕРИ и ВРЕМ. БЕЗЛ. ЗАЕМИ</v>
      </c>
      <c r="J360" s="1879"/>
      <c r="K360" s="1879"/>
      <c r="L360" s="1880"/>
      <c r="M360" s="7">
        <v>1</v>
      </c>
      <c r="N360" s="407"/>
    </row>
    <row r="361" spans="1:14" ht="48" customHeight="1">
      <c r="A361" s="36"/>
      <c r="B361" s="417" t="s">
        <v>61</v>
      </c>
      <c r="C361" s="418" t="s">
        <v>458</v>
      </c>
      <c r="D361" s="419" t="s">
        <v>662</v>
      </c>
      <c r="E361" s="137" t="str">
        <f t="shared" ref="E361:L362" si="80">E20</f>
        <v>Уточнен план                Общо</v>
      </c>
      <c r="F361" s="1393" t="str">
        <f t="shared" si="80"/>
        <v>държавни дейности</v>
      </c>
      <c r="G361" s="1394" t="str">
        <f t="shared" si="80"/>
        <v>местни дейности</v>
      </c>
      <c r="H361" s="1395" t="str">
        <f t="shared" si="80"/>
        <v>дофинансиране</v>
      </c>
      <c r="I361" s="420" t="str">
        <f t="shared" si="80"/>
        <v>държавни дейности -ОТЧЕТ</v>
      </c>
      <c r="J361" s="421" t="str">
        <f t="shared" si="80"/>
        <v>местни дейности - ОТЧЕТ</v>
      </c>
      <c r="K361" s="422" t="str">
        <f t="shared" si="80"/>
        <v>дофинансиране - ОТЧЕТ</v>
      </c>
      <c r="L361" s="423" t="str">
        <f t="shared" si="80"/>
        <v>ОТЧЕТ                                    ОБЩО</v>
      </c>
      <c r="M361" s="7">
        <v>1</v>
      </c>
      <c r="N361" s="407"/>
    </row>
    <row r="362" spans="1:14" ht="18.75">
      <c r="A362" s="36">
        <v>1</v>
      </c>
      <c r="B362" s="424" t="s">
        <v>884</v>
      </c>
      <c r="C362" s="425"/>
      <c r="D362" s="426" t="s">
        <v>663</v>
      </c>
      <c r="E362" s="427" t="str">
        <f t="shared" si="80"/>
        <v>(1)</v>
      </c>
      <c r="F362" s="428" t="str">
        <f t="shared" si="80"/>
        <v>(2)</v>
      </c>
      <c r="G362" s="429" t="str">
        <f t="shared" si="80"/>
        <v>(3)</v>
      </c>
      <c r="H362" s="430" t="str">
        <f t="shared" si="80"/>
        <v>(4)</v>
      </c>
      <c r="I362" s="260" t="str">
        <f t="shared" si="80"/>
        <v>(5)</v>
      </c>
      <c r="J362" s="261" t="str">
        <f t="shared" si="80"/>
        <v>(6)</v>
      </c>
      <c r="K362" s="262" t="str">
        <f t="shared" si="80"/>
        <v>(7)</v>
      </c>
      <c r="L362" s="431" t="str">
        <f t="shared" si="80"/>
        <v>(8)</v>
      </c>
      <c r="M362" s="7">
        <v>1</v>
      </c>
      <c r="N362" s="407"/>
    </row>
    <row r="363" spans="1:14">
      <c r="A363" s="36">
        <v>2</v>
      </c>
      <c r="B363" s="432"/>
      <c r="C363" s="433"/>
      <c r="D363" s="434"/>
      <c r="E363" s="435"/>
      <c r="F363" s="436"/>
      <c r="G363" s="436"/>
      <c r="H363" s="436"/>
      <c r="I363" s="436"/>
      <c r="J363" s="436"/>
      <c r="K363" s="436"/>
      <c r="L363" s="388"/>
      <c r="M363" s="7">
        <v>1</v>
      </c>
      <c r="N363" s="407"/>
    </row>
    <row r="364" spans="1:14" s="15" customFormat="1" ht="18.75" customHeight="1">
      <c r="A364" s="39">
        <v>5</v>
      </c>
      <c r="B364" s="437">
        <v>3000</v>
      </c>
      <c r="C364" s="1905" t="s">
        <v>269</v>
      </c>
      <c r="D364" s="1906"/>
      <c r="E364" s="1364">
        <f t="shared" ref="E364:L364" si="81">SUM(E365:E377)</f>
        <v>0</v>
      </c>
      <c r="F364" s="438">
        <f t="shared" si="81"/>
        <v>0</v>
      </c>
      <c r="G364" s="439">
        <f t="shared" si="81"/>
        <v>0</v>
      </c>
      <c r="H364" s="440">
        <f>SUM(H365:H377)</f>
        <v>0</v>
      </c>
      <c r="I364" s="438">
        <f t="shared" si="81"/>
        <v>0</v>
      </c>
      <c r="J364" s="439">
        <f t="shared" si="81"/>
        <v>0</v>
      </c>
      <c r="K364" s="440">
        <f>SUM(K365:K377)</f>
        <v>0</v>
      </c>
      <c r="L364" s="1364">
        <f t="shared" si="81"/>
        <v>0</v>
      </c>
      <c r="M364" s="7" t="str">
        <f t="shared" ref="M364:M427" si="82">(IF($E364&lt;&gt;0,$M$2,IF($L364&lt;&gt;0,$M$2,"")))</f>
        <v/>
      </c>
      <c r="N364" s="407"/>
    </row>
    <row r="365" spans="1:14" ht="18.75" customHeight="1">
      <c r="A365" s="36">
        <v>10</v>
      </c>
      <c r="B365" s="181"/>
      <c r="C365" s="150">
        <v>3020</v>
      </c>
      <c r="D365" s="151" t="s">
        <v>270</v>
      </c>
      <c r="E365" s="1365">
        <f t="shared" ref="E365:E421" si="83">F365+G365+H365</f>
        <v>0</v>
      </c>
      <c r="F365" s="481">
        <v>0</v>
      </c>
      <c r="G365" s="482">
        <v>0</v>
      </c>
      <c r="H365" s="154">
        <v>0</v>
      </c>
      <c r="I365" s="481">
        <v>0</v>
      </c>
      <c r="J365" s="482">
        <v>0</v>
      </c>
      <c r="K365" s="154">
        <v>0</v>
      </c>
      <c r="L365" s="1365">
        <f>I365+J365+K365</f>
        <v>0</v>
      </c>
      <c r="M365" s="7" t="str">
        <f t="shared" si="82"/>
        <v/>
      </c>
      <c r="N365" s="407"/>
    </row>
    <row r="366" spans="1:14" ht="18.75" customHeight="1">
      <c r="A366" s="44">
        <v>20</v>
      </c>
      <c r="B366" s="181"/>
      <c r="C366" s="156">
        <v>3040</v>
      </c>
      <c r="D366" s="441" t="s">
        <v>271</v>
      </c>
      <c r="E366" s="1366">
        <f t="shared" si="83"/>
        <v>0</v>
      </c>
      <c r="F366" s="483">
        <v>0</v>
      </c>
      <c r="G366" s="484">
        <v>0</v>
      </c>
      <c r="H366" s="160">
        <v>0</v>
      </c>
      <c r="I366" s="483">
        <v>0</v>
      </c>
      <c r="J366" s="484">
        <v>0</v>
      </c>
      <c r="K366" s="160">
        <v>0</v>
      </c>
      <c r="L366" s="1366">
        <f t="shared" ref="L366:L377" si="84">I366+J366+K366</f>
        <v>0</v>
      </c>
      <c r="M366" s="7" t="str">
        <f t="shared" si="82"/>
        <v/>
      </c>
      <c r="N366" s="407"/>
    </row>
    <row r="367" spans="1:14" ht="18.75" customHeight="1">
      <c r="A367" s="36">
        <v>25</v>
      </c>
      <c r="B367" s="181"/>
      <c r="C367" s="156">
        <v>3041</v>
      </c>
      <c r="D367" s="157" t="s">
        <v>324</v>
      </c>
      <c r="E367" s="1366">
        <f t="shared" si="83"/>
        <v>0</v>
      </c>
      <c r="F367" s="483">
        <v>0</v>
      </c>
      <c r="G367" s="484">
        <v>0</v>
      </c>
      <c r="H367" s="160">
        <v>0</v>
      </c>
      <c r="I367" s="483">
        <v>0</v>
      </c>
      <c r="J367" s="484">
        <v>0</v>
      </c>
      <c r="K367" s="160">
        <v>0</v>
      </c>
      <c r="L367" s="1366">
        <f t="shared" si="84"/>
        <v>0</v>
      </c>
      <c r="M367" s="7" t="str">
        <f t="shared" si="82"/>
        <v/>
      </c>
      <c r="N367" s="407"/>
    </row>
    <row r="368" spans="1:14" ht="18.75" customHeight="1">
      <c r="A368" s="36">
        <v>30</v>
      </c>
      <c r="B368" s="149"/>
      <c r="C368" s="156">
        <v>3042</v>
      </c>
      <c r="D368" s="157" t="s">
        <v>325</v>
      </c>
      <c r="E368" s="1366">
        <f t="shared" si="83"/>
        <v>0</v>
      </c>
      <c r="F368" s="483">
        <v>0</v>
      </c>
      <c r="G368" s="484">
        <v>0</v>
      </c>
      <c r="H368" s="160">
        <v>0</v>
      </c>
      <c r="I368" s="483">
        <v>0</v>
      </c>
      <c r="J368" s="484">
        <v>0</v>
      </c>
      <c r="K368" s="160">
        <v>0</v>
      </c>
      <c r="L368" s="1366">
        <f t="shared" si="84"/>
        <v>0</v>
      </c>
      <c r="M368" s="7" t="str">
        <f t="shared" si="82"/>
        <v/>
      </c>
      <c r="N368" s="407"/>
    </row>
    <row r="369" spans="1:14" ht="18.75" customHeight="1">
      <c r="A369" s="36">
        <v>35</v>
      </c>
      <c r="B369" s="149"/>
      <c r="C369" s="156">
        <v>3043</v>
      </c>
      <c r="D369" s="157" t="s">
        <v>272</v>
      </c>
      <c r="E369" s="1366">
        <f t="shared" si="83"/>
        <v>0</v>
      </c>
      <c r="F369" s="483">
        <v>0</v>
      </c>
      <c r="G369" s="484">
        <v>0</v>
      </c>
      <c r="H369" s="160">
        <v>0</v>
      </c>
      <c r="I369" s="483">
        <v>0</v>
      </c>
      <c r="J369" s="484">
        <v>0</v>
      </c>
      <c r="K369" s="160">
        <v>0</v>
      </c>
      <c r="L369" s="1366">
        <f t="shared" si="84"/>
        <v>0</v>
      </c>
      <c r="M369" s="7" t="str">
        <f t="shared" si="82"/>
        <v/>
      </c>
      <c r="N369" s="407"/>
    </row>
    <row r="370" spans="1:14" ht="18.75" customHeight="1">
      <c r="A370" s="36">
        <v>36</v>
      </c>
      <c r="B370" s="149"/>
      <c r="C370" s="442">
        <v>3048</v>
      </c>
      <c r="D370" s="443" t="s">
        <v>273</v>
      </c>
      <c r="E370" s="1367">
        <f t="shared" si="83"/>
        <v>0</v>
      </c>
      <c r="F370" s="1450">
        <v>0</v>
      </c>
      <c r="G370" s="1451">
        <v>0</v>
      </c>
      <c r="H370" s="446">
        <v>0</v>
      </c>
      <c r="I370" s="1450">
        <v>0</v>
      </c>
      <c r="J370" s="1451">
        <v>0</v>
      </c>
      <c r="K370" s="446">
        <v>0</v>
      </c>
      <c r="L370" s="1367">
        <f t="shared" si="84"/>
        <v>0</v>
      </c>
      <c r="M370" s="7" t="str">
        <f t="shared" si="82"/>
        <v/>
      </c>
      <c r="N370" s="407"/>
    </row>
    <row r="371" spans="1:14" ht="18.75" customHeight="1">
      <c r="A371" s="36">
        <v>45</v>
      </c>
      <c r="B371" s="149"/>
      <c r="C371" s="447">
        <v>3050</v>
      </c>
      <c r="D371" s="448" t="s">
        <v>274</v>
      </c>
      <c r="E371" s="1368">
        <f t="shared" si="83"/>
        <v>0</v>
      </c>
      <c r="F371" s="1452">
        <v>0</v>
      </c>
      <c r="G371" s="1453">
        <v>0</v>
      </c>
      <c r="H371" s="451">
        <v>0</v>
      </c>
      <c r="I371" s="1452">
        <v>0</v>
      </c>
      <c r="J371" s="1453">
        <v>0</v>
      </c>
      <c r="K371" s="451">
        <v>0</v>
      </c>
      <c r="L371" s="1368">
        <f t="shared" si="84"/>
        <v>0</v>
      </c>
      <c r="M371" s="7" t="str">
        <f t="shared" si="82"/>
        <v/>
      </c>
      <c r="N371" s="407"/>
    </row>
    <row r="372" spans="1:14" ht="18.75" customHeight="1">
      <c r="A372" s="36">
        <v>50</v>
      </c>
      <c r="B372" s="149"/>
      <c r="C372" s="442">
        <v>3061</v>
      </c>
      <c r="D372" s="443" t="s">
        <v>275</v>
      </c>
      <c r="E372" s="1367">
        <f t="shared" si="83"/>
        <v>0</v>
      </c>
      <c r="F372" s="1450">
        <v>0</v>
      </c>
      <c r="G372" s="1451">
        <v>0</v>
      </c>
      <c r="H372" s="446">
        <v>0</v>
      </c>
      <c r="I372" s="1450">
        <v>0</v>
      </c>
      <c r="J372" s="1451">
        <v>0</v>
      </c>
      <c r="K372" s="446">
        <v>0</v>
      </c>
      <c r="L372" s="1367">
        <f t="shared" si="84"/>
        <v>0</v>
      </c>
      <c r="M372" s="7" t="str">
        <f t="shared" si="82"/>
        <v/>
      </c>
      <c r="N372" s="407"/>
    </row>
    <row r="373" spans="1:14" ht="18.75" customHeight="1">
      <c r="A373" s="36">
        <v>60</v>
      </c>
      <c r="B373" s="149"/>
      <c r="C373" s="447">
        <v>3081</v>
      </c>
      <c r="D373" s="448" t="s">
        <v>276</v>
      </c>
      <c r="E373" s="1368">
        <f t="shared" si="83"/>
        <v>0</v>
      </c>
      <c r="F373" s="1452">
        <v>0</v>
      </c>
      <c r="G373" s="1453">
        <v>0</v>
      </c>
      <c r="H373" s="451">
        <v>0</v>
      </c>
      <c r="I373" s="1452">
        <v>0</v>
      </c>
      <c r="J373" s="1453">
        <v>0</v>
      </c>
      <c r="K373" s="451">
        <v>0</v>
      </c>
      <c r="L373" s="1368">
        <f t="shared" si="84"/>
        <v>0</v>
      </c>
      <c r="M373" s="7" t="str">
        <f t="shared" si="82"/>
        <v/>
      </c>
      <c r="N373" s="407"/>
    </row>
    <row r="374" spans="1:14" ht="18.75" customHeight="1">
      <c r="A374" s="36"/>
      <c r="B374" s="149"/>
      <c r="C374" s="156">
        <v>3082</v>
      </c>
      <c r="D374" s="157" t="s">
        <v>277</v>
      </c>
      <c r="E374" s="1366">
        <f t="shared" si="83"/>
        <v>0</v>
      </c>
      <c r="F374" s="483">
        <v>0</v>
      </c>
      <c r="G374" s="484">
        <v>0</v>
      </c>
      <c r="H374" s="160">
        <v>0</v>
      </c>
      <c r="I374" s="483">
        <v>0</v>
      </c>
      <c r="J374" s="484">
        <v>0</v>
      </c>
      <c r="K374" s="160">
        <v>0</v>
      </c>
      <c r="L374" s="1366">
        <f t="shared" si="84"/>
        <v>0</v>
      </c>
      <c r="M374" s="7" t="str">
        <f t="shared" si="82"/>
        <v/>
      </c>
      <c r="N374" s="407"/>
    </row>
    <row r="375" spans="1:14" ht="18.75" customHeight="1">
      <c r="A375" s="36">
        <v>65</v>
      </c>
      <c r="B375" s="149"/>
      <c r="C375" s="156">
        <v>3083</v>
      </c>
      <c r="D375" s="157" t="s">
        <v>278</v>
      </c>
      <c r="E375" s="1366">
        <f t="shared" si="83"/>
        <v>0</v>
      </c>
      <c r="F375" s="483">
        <v>0</v>
      </c>
      <c r="G375" s="484">
        <v>0</v>
      </c>
      <c r="H375" s="160">
        <v>0</v>
      </c>
      <c r="I375" s="483">
        <v>0</v>
      </c>
      <c r="J375" s="484">
        <v>0</v>
      </c>
      <c r="K375" s="160">
        <v>0</v>
      </c>
      <c r="L375" s="1366">
        <f t="shared" si="84"/>
        <v>0</v>
      </c>
      <c r="M375" s="7" t="str">
        <f t="shared" si="82"/>
        <v/>
      </c>
      <c r="N375" s="407"/>
    </row>
    <row r="376" spans="1:14" ht="18.75" customHeight="1">
      <c r="A376" s="36">
        <v>65</v>
      </c>
      <c r="B376" s="149"/>
      <c r="C376" s="156">
        <v>3089</v>
      </c>
      <c r="D376" s="452" t="s">
        <v>279</v>
      </c>
      <c r="E376" s="1366">
        <f t="shared" si="83"/>
        <v>0</v>
      </c>
      <c r="F376" s="483">
        <v>0</v>
      </c>
      <c r="G376" s="484">
        <v>0</v>
      </c>
      <c r="H376" s="160">
        <v>0</v>
      </c>
      <c r="I376" s="483">
        <v>0</v>
      </c>
      <c r="J376" s="484">
        <v>0</v>
      </c>
      <c r="K376" s="160">
        <v>0</v>
      </c>
      <c r="L376" s="1366">
        <f t="shared" si="84"/>
        <v>0</v>
      </c>
      <c r="M376" s="7" t="str">
        <f t="shared" si="82"/>
        <v/>
      </c>
      <c r="N376" s="407"/>
    </row>
    <row r="377" spans="1:14" ht="18.75" customHeight="1">
      <c r="A377" s="36">
        <v>65</v>
      </c>
      <c r="B377" s="149"/>
      <c r="C377" s="179">
        <v>3090</v>
      </c>
      <c r="D377" s="172" t="s">
        <v>301</v>
      </c>
      <c r="E377" s="1369">
        <f t="shared" si="83"/>
        <v>0</v>
      </c>
      <c r="F377" s="485">
        <v>0</v>
      </c>
      <c r="G377" s="486">
        <v>0</v>
      </c>
      <c r="H377" s="175">
        <v>0</v>
      </c>
      <c r="I377" s="485">
        <v>0</v>
      </c>
      <c r="J377" s="486">
        <v>0</v>
      </c>
      <c r="K377" s="175">
        <v>0</v>
      </c>
      <c r="L377" s="1369">
        <f t="shared" si="84"/>
        <v>0</v>
      </c>
      <c r="M377" s="7" t="str">
        <f t="shared" si="82"/>
        <v/>
      </c>
      <c r="N377" s="407"/>
    </row>
    <row r="378" spans="1:14" s="15" customFormat="1" ht="18.75" customHeight="1">
      <c r="A378" s="39">
        <v>70</v>
      </c>
      <c r="B378" s="453">
        <v>3100</v>
      </c>
      <c r="C378" s="1903" t="s">
        <v>280</v>
      </c>
      <c r="D378" s="1904"/>
      <c r="E378" s="1364">
        <f t="shared" ref="E378:L378" si="85">SUM(E379:E385)</f>
        <v>0</v>
      </c>
      <c r="F378" s="454">
        <f t="shared" si="85"/>
        <v>0</v>
      </c>
      <c r="G378" s="455">
        <f t="shared" si="85"/>
        <v>0</v>
      </c>
      <c r="H378" s="440">
        <f>SUM(H379:H385)</f>
        <v>0</v>
      </c>
      <c r="I378" s="454">
        <f t="shared" si="85"/>
        <v>0</v>
      </c>
      <c r="J378" s="439">
        <f t="shared" si="85"/>
        <v>0</v>
      </c>
      <c r="K378" s="440">
        <f>SUM(K379:K385)</f>
        <v>0</v>
      </c>
      <c r="L378" s="1364">
        <f t="shared" si="85"/>
        <v>0</v>
      </c>
      <c r="M378" s="7" t="str">
        <f t="shared" si="82"/>
        <v/>
      </c>
      <c r="N378" s="407"/>
    </row>
    <row r="379" spans="1:14" ht="18.75" customHeight="1">
      <c r="A379" s="45">
        <v>75</v>
      </c>
      <c r="B379" s="149"/>
      <c r="C379" s="456">
        <v>3110</v>
      </c>
      <c r="D379" s="457" t="s">
        <v>885</v>
      </c>
      <c r="E379" s="1370">
        <f t="shared" si="83"/>
        <v>0</v>
      </c>
      <c r="F379" s="1593">
        <v>0</v>
      </c>
      <c r="G379" s="1601">
        <v>0</v>
      </c>
      <c r="H379" s="1592">
        <v>0</v>
      </c>
      <c r="I379" s="1593">
        <v>0</v>
      </c>
      <c r="J379" s="1601">
        <v>0</v>
      </c>
      <c r="K379" s="1592">
        <v>0</v>
      </c>
      <c r="L379" s="1370">
        <f t="shared" ref="L379:L385" si="86">I379+J379+K379</f>
        <v>0</v>
      </c>
      <c r="M379" s="7" t="str">
        <f t="shared" si="82"/>
        <v/>
      </c>
      <c r="N379" s="407"/>
    </row>
    <row r="380" spans="1:14" ht="18.75" customHeight="1">
      <c r="A380" s="23">
        <v>80</v>
      </c>
      <c r="B380" s="460"/>
      <c r="C380" s="447">
        <v>3111</v>
      </c>
      <c r="D380" s="461" t="s">
        <v>886</v>
      </c>
      <c r="E380" s="1368">
        <f t="shared" si="83"/>
        <v>0</v>
      </c>
      <c r="F380" s="1602"/>
      <c r="G380" s="1600">
        <v>0</v>
      </c>
      <c r="H380" s="451">
        <v>0</v>
      </c>
      <c r="I380" s="1602"/>
      <c r="J380" s="1600">
        <v>0</v>
      </c>
      <c r="K380" s="451">
        <v>0</v>
      </c>
      <c r="L380" s="1368">
        <f t="shared" si="86"/>
        <v>0</v>
      </c>
      <c r="M380" s="7" t="str">
        <f t="shared" si="82"/>
        <v/>
      </c>
      <c r="N380" s="407"/>
    </row>
    <row r="381" spans="1:14" ht="27" customHeight="1">
      <c r="A381" s="23">
        <v>85</v>
      </c>
      <c r="B381" s="460"/>
      <c r="C381" s="156">
        <v>3112</v>
      </c>
      <c r="D381" s="196" t="s">
        <v>887</v>
      </c>
      <c r="E381" s="1366">
        <f t="shared" si="83"/>
        <v>0</v>
      </c>
      <c r="F381" s="1603">
        <v>0</v>
      </c>
      <c r="G381" s="159"/>
      <c r="H381" s="160">
        <v>0</v>
      </c>
      <c r="I381" s="1603">
        <v>0</v>
      </c>
      <c r="J381" s="159"/>
      <c r="K381" s="160">
        <v>0</v>
      </c>
      <c r="L381" s="1366">
        <f t="shared" si="86"/>
        <v>0</v>
      </c>
      <c r="M381" s="7" t="str">
        <f t="shared" si="82"/>
        <v/>
      </c>
      <c r="N381" s="407"/>
    </row>
    <row r="382" spans="1:14" ht="18.75" customHeight="1">
      <c r="A382" s="23">
        <v>90</v>
      </c>
      <c r="B382" s="460"/>
      <c r="C382" s="156">
        <v>3113</v>
      </c>
      <c r="D382" s="196" t="s">
        <v>281</v>
      </c>
      <c r="E382" s="1366">
        <f t="shared" si="83"/>
        <v>0</v>
      </c>
      <c r="F382" s="158"/>
      <c r="G382" s="159"/>
      <c r="H382" s="160">
        <v>0</v>
      </c>
      <c r="I382" s="158"/>
      <c r="J382" s="159"/>
      <c r="K382" s="160">
        <v>0</v>
      </c>
      <c r="L382" s="1366">
        <f t="shared" si="86"/>
        <v>0</v>
      </c>
      <c r="M382" s="7" t="str">
        <f t="shared" si="82"/>
        <v/>
      </c>
      <c r="N382" s="407"/>
    </row>
    <row r="383" spans="1:14" ht="33" customHeight="1">
      <c r="A383" s="23">
        <v>91</v>
      </c>
      <c r="B383" s="460"/>
      <c r="C383" s="156">
        <v>3118</v>
      </c>
      <c r="D383" s="196" t="s">
        <v>1959</v>
      </c>
      <c r="E383" s="1366">
        <f t="shared" si="83"/>
        <v>0</v>
      </c>
      <c r="F383" s="158"/>
      <c r="G383" s="159"/>
      <c r="H383" s="160">
        <v>0</v>
      </c>
      <c r="I383" s="158"/>
      <c r="J383" s="159"/>
      <c r="K383" s="160">
        <v>0</v>
      </c>
      <c r="L383" s="1366">
        <f t="shared" si="86"/>
        <v>0</v>
      </c>
      <c r="M383" s="7" t="str">
        <f t="shared" si="82"/>
        <v/>
      </c>
      <c r="N383" s="407"/>
    </row>
    <row r="384" spans="1:14" ht="30.75" customHeight="1">
      <c r="A384" s="23"/>
      <c r="B384" s="460"/>
      <c r="C384" s="442">
        <v>3128</v>
      </c>
      <c r="D384" s="462" t="s">
        <v>1958</v>
      </c>
      <c r="E384" s="1371">
        <f t="shared" si="83"/>
        <v>0</v>
      </c>
      <c r="F384" s="444"/>
      <c r="G384" s="445"/>
      <c r="H384" s="446">
        <v>0</v>
      </c>
      <c r="I384" s="444"/>
      <c r="J384" s="445"/>
      <c r="K384" s="446">
        <v>0</v>
      </c>
      <c r="L384" s="1371">
        <f t="shared" si="86"/>
        <v>0</v>
      </c>
      <c r="M384" s="7" t="str">
        <f t="shared" si="82"/>
        <v/>
      </c>
      <c r="N384" s="407"/>
    </row>
    <row r="385" spans="1:14" ht="18.75" customHeight="1">
      <c r="A385" s="23">
        <v>100</v>
      </c>
      <c r="B385" s="149"/>
      <c r="C385" s="463">
        <v>3120</v>
      </c>
      <c r="D385" s="464" t="s">
        <v>1892</v>
      </c>
      <c r="E385" s="1372">
        <f t="shared" si="83"/>
        <v>0</v>
      </c>
      <c r="F385" s="465"/>
      <c r="G385" s="466"/>
      <c r="H385" s="467">
        <v>0</v>
      </c>
      <c r="I385" s="465"/>
      <c r="J385" s="466"/>
      <c r="K385" s="467">
        <v>0</v>
      </c>
      <c r="L385" s="1372">
        <f t="shared" si="86"/>
        <v>0</v>
      </c>
      <c r="M385" s="7" t="str">
        <f t="shared" si="82"/>
        <v/>
      </c>
      <c r="N385" s="407"/>
    </row>
    <row r="386" spans="1:14" s="15" customFormat="1" ht="18.75" customHeight="1">
      <c r="A386" s="22">
        <v>115</v>
      </c>
      <c r="B386" s="453">
        <v>3200</v>
      </c>
      <c r="C386" s="1903" t="s">
        <v>302</v>
      </c>
      <c r="D386" s="1904"/>
      <c r="E386" s="1364">
        <f t="shared" ref="E386:L386" si="87">SUM(E387:E390)</f>
        <v>0</v>
      </c>
      <c r="F386" s="454">
        <f t="shared" si="87"/>
        <v>0</v>
      </c>
      <c r="G386" s="468">
        <f t="shared" si="87"/>
        <v>0</v>
      </c>
      <c r="H386" s="440">
        <f>SUM(H387:H390)</f>
        <v>0</v>
      </c>
      <c r="I386" s="454">
        <f t="shared" si="87"/>
        <v>0</v>
      </c>
      <c r="J386" s="439">
        <f t="shared" si="87"/>
        <v>0</v>
      </c>
      <c r="K386" s="440">
        <f>SUM(K387:K390)</f>
        <v>0</v>
      </c>
      <c r="L386" s="1364">
        <f t="shared" si="87"/>
        <v>0</v>
      </c>
      <c r="M386" s="7" t="str">
        <f t="shared" si="82"/>
        <v/>
      </c>
      <c r="N386" s="407"/>
    </row>
    <row r="387" spans="1:14" ht="18.75" customHeight="1">
      <c r="A387" s="22">
        <v>120</v>
      </c>
      <c r="B387" s="149"/>
      <c r="C387" s="150">
        <v>3210</v>
      </c>
      <c r="D387" s="204" t="s">
        <v>282</v>
      </c>
      <c r="E387" s="1365">
        <f t="shared" si="83"/>
        <v>0</v>
      </c>
      <c r="F387" s="481">
        <v>0</v>
      </c>
      <c r="G387" s="482">
        <v>0</v>
      </c>
      <c r="H387" s="154">
        <v>0</v>
      </c>
      <c r="I387" s="481">
        <v>0</v>
      </c>
      <c r="J387" s="482">
        <v>0</v>
      </c>
      <c r="K387" s="154">
        <v>0</v>
      </c>
      <c r="L387" s="1365">
        <f>I387+J387+K387</f>
        <v>0</v>
      </c>
      <c r="M387" s="7" t="str">
        <f t="shared" si="82"/>
        <v/>
      </c>
      <c r="N387" s="407"/>
    </row>
    <row r="388" spans="1:14" ht="18.75" customHeight="1">
      <c r="A388" s="23">
        <v>125</v>
      </c>
      <c r="B388" s="181"/>
      <c r="C388" s="442">
        <v>3220</v>
      </c>
      <c r="D388" s="462" t="s">
        <v>245</v>
      </c>
      <c r="E388" s="1367">
        <f t="shared" si="83"/>
        <v>0</v>
      </c>
      <c r="F388" s="1450">
        <v>0</v>
      </c>
      <c r="G388" s="1451">
        <v>0</v>
      </c>
      <c r="H388" s="446">
        <v>0</v>
      </c>
      <c r="I388" s="1450">
        <v>0</v>
      </c>
      <c r="J388" s="1451">
        <v>0</v>
      </c>
      <c r="K388" s="446">
        <v>0</v>
      </c>
      <c r="L388" s="1367">
        <f>I388+J388+K388</f>
        <v>0</v>
      </c>
      <c r="M388" s="7" t="str">
        <f t="shared" si="82"/>
        <v/>
      </c>
      <c r="N388" s="407"/>
    </row>
    <row r="389" spans="1:14" ht="18.75" customHeight="1">
      <c r="A389" s="23">
        <v>130</v>
      </c>
      <c r="B389" s="149"/>
      <c r="C389" s="447">
        <v>3230</v>
      </c>
      <c r="D389" s="461" t="s">
        <v>303</v>
      </c>
      <c r="E389" s="1368">
        <f t="shared" si="83"/>
        <v>0</v>
      </c>
      <c r="F389" s="1452">
        <v>0</v>
      </c>
      <c r="G389" s="1453">
        <v>0</v>
      </c>
      <c r="H389" s="451">
        <v>0</v>
      </c>
      <c r="I389" s="1452">
        <v>0</v>
      </c>
      <c r="J389" s="1453">
        <v>0</v>
      </c>
      <c r="K389" s="451">
        <v>0</v>
      </c>
      <c r="L389" s="1368">
        <f>I389+J389+K389</f>
        <v>0</v>
      </c>
      <c r="M389" s="7" t="str">
        <f t="shared" si="82"/>
        <v/>
      </c>
      <c r="N389" s="407"/>
    </row>
    <row r="390" spans="1:14" ht="18.75" customHeight="1">
      <c r="A390" s="36">
        <v>135</v>
      </c>
      <c r="B390" s="149"/>
      <c r="C390" s="179">
        <v>3240</v>
      </c>
      <c r="D390" s="469" t="s">
        <v>304</v>
      </c>
      <c r="E390" s="1369">
        <f t="shared" si="83"/>
        <v>0</v>
      </c>
      <c r="F390" s="485">
        <v>0</v>
      </c>
      <c r="G390" s="486">
        <v>0</v>
      </c>
      <c r="H390" s="175">
        <v>0</v>
      </c>
      <c r="I390" s="485">
        <v>0</v>
      </c>
      <c r="J390" s="486">
        <v>0</v>
      </c>
      <c r="K390" s="175">
        <v>0</v>
      </c>
      <c r="L390" s="1369">
        <f>I390+J390+K390</f>
        <v>0</v>
      </c>
      <c r="M390" s="7" t="str">
        <f t="shared" si="82"/>
        <v/>
      </c>
      <c r="N390" s="407"/>
    </row>
    <row r="391" spans="1:14" s="15" customFormat="1" ht="18.75" customHeight="1">
      <c r="A391" s="39">
        <v>145</v>
      </c>
      <c r="B391" s="453">
        <v>6000</v>
      </c>
      <c r="C391" s="1903" t="s">
        <v>246</v>
      </c>
      <c r="D391" s="1904"/>
      <c r="E391" s="1364">
        <f t="shared" ref="E391:L391" si="88">SUM(E392:E393)</f>
        <v>0</v>
      </c>
      <c r="F391" s="454">
        <f t="shared" si="88"/>
        <v>0</v>
      </c>
      <c r="G391" s="468">
        <f t="shared" si="88"/>
        <v>0</v>
      </c>
      <c r="H391" s="440">
        <f>SUM(H392:H393)</f>
        <v>0</v>
      </c>
      <c r="I391" s="454">
        <f t="shared" si="88"/>
        <v>0</v>
      </c>
      <c r="J391" s="439">
        <f t="shared" si="88"/>
        <v>0</v>
      </c>
      <c r="K391" s="440">
        <f>SUM(K392:K393)</f>
        <v>0</v>
      </c>
      <c r="L391" s="1364">
        <f t="shared" si="88"/>
        <v>0</v>
      </c>
      <c r="M391" s="7" t="str">
        <f t="shared" si="82"/>
        <v/>
      </c>
      <c r="N391" s="407"/>
    </row>
    <row r="392" spans="1:14" ht="18.75" customHeight="1">
      <c r="A392" s="36">
        <v>150</v>
      </c>
      <c r="B392" s="171"/>
      <c r="C392" s="150">
        <v>6001</v>
      </c>
      <c r="D392" s="151" t="s">
        <v>320</v>
      </c>
      <c r="E392" s="1365">
        <f t="shared" si="83"/>
        <v>0</v>
      </c>
      <c r="F392" s="481">
        <v>0</v>
      </c>
      <c r="G392" s="1559">
        <v>0</v>
      </c>
      <c r="H392" s="154">
        <v>0</v>
      </c>
      <c r="I392" s="481">
        <v>0</v>
      </c>
      <c r="J392" s="1559">
        <v>0</v>
      </c>
      <c r="K392" s="154">
        <v>0</v>
      </c>
      <c r="L392" s="1365">
        <f>I392+J392+K392</f>
        <v>0</v>
      </c>
      <c r="M392" s="7" t="str">
        <f t="shared" si="82"/>
        <v/>
      </c>
      <c r="N392" s="407"/>
    </row>
    <row r="393" spans="1:14" ht="18.75" customHeight="1">
      <c r="A393" s="36">
        <v>155</v>
      </c>
      <c r="B393" s="171"/>
      <c r="C393" s="179">
        <v>6002</v>
      </c>
      <c r="D393" s="186" t="s">
        <v>321</v>
      </c>
      <c r="E393" s="1369">
        <f t="shared" si="83"/>
        <v>0</v>
      </c>
      <c r="F393" s="1557">
        <v>0</v>
      </c>
      <c r="G393" s="1558">
        <v>0</v>
      </c>
      <c r="H393" s="467">
        <v>0</v>
      </c>
      <c r="I393" s="1557">
        <v>0</v>
      </c>
      <c r="J393" s="1558">
        <v>0</v>
      </c>
      <c r="K393" s="175">
        <v>0</v>
      </c>
      <c r="L393" s="1369">
        <f>I393+J393+K393</f>
        <v>0</v>
      </c>
      <c r="M393" s="7" t="str">
        <f t="shared" si="82"/>
        <v/>
      </c>
      <c r="N393" s="407"/>
    </row>
    <row r="394" spans="1:14" s="15" customFormat="1" ht="18.75" customHeight="1">
      <c r="A394" s="39">
        <v>160</v>
      </c>
      <c r="B394" s="453">
        <v>6100</v>
      </c>
      <c r="C394" s="1903" t="s">
        <v>247</v>
      </c>
      <c r="D394" s="1904"/>
      <c r="E394" s="1364">
        <f t="shared" ref="E394:L394" si="89">SUM(E395:E398)</f>
        <v>0</v>
      </c>
      <c r="F394" s="454">
        <f t="shared" si="89"/>
        <v>0</v>
      </c>
      <c r="G394" s="468">
        <f t="shared" si="89"/>
        <v>0</v>
      </c>
      <c r="H394" s="440">
        <f>SUM(H395:H398)</f>
        <v>0</v>
      </c>
      <c r="I394" s="454">
        <f t="shared" si="89"/>
        <v>419566</v>
      </c>
      <c r="J394" s="439">
        <f t="shared" si="89"/>
        <v>0</v>
      </c>
      <c r="K394" s="440">
        <f>SUM(K395:K398)</f>
        <v>0</v>
      </c>
      <c r="L394" s="1364">
        <f t="shared" si="89"/>
        <v>419566</v>
      </c>
      <c r="M394" s="7">
        <f t="shared" si="82"/>
        <v>1</v>
      </c>
      <c r="N394" s="407"/>
    </row>
    <row r="395" spans="1:14" ht="18.75" customHeight="1">
      <c r="A395" s="36">
        <v>165</v>
      </c>
      <c r="B395" s="171"/>
      <c r="C395" s="150">
        <v>6101</v>
      </c>
      <c r="D395" s="151" t="s">
        <v>682</v>
      </c>
      <c r="E395" s="1365">
        <f t="shared" si="83"/>
        <v>0</v>
      </c>
      <c r="F395" s="152"/>
      <c r="G395" s="153"/>
      <c r="H395" s="154">
        <v>0</v>
      </c>
      <c r="I395" s="152"/>
      <c r="J395" s="153"/>
      <c r="K395" s="154">
        <v>0</v>
      </c>
      <c r="L395" s="1365">
        <f>I395+J395+K395</f>
        <v>0</v>
      </c>
      <c r="M395" s="7" t="str">
        <f t="shared" si="82"/>
        <v/>
      </c>
      <c r="N395" s="407"/>
    </row>
    <row r="396" spans="1:14" ht="18.75" customHeight="1">
      <c r="A396" s="36">
        <v>170</v>
      </c>
      <c r="B396" s="171"/>
      <c r="C396" s="156">
        <v>6102</v>
      </c>
      <c r="D396" s="184" t="s">
        <v>683</v>
      </c>
      <c r="E396" s="1366">
        <f t="shared" si="83"/>
        <v>0</v>
      </c>
      <c r="F396" s="158"/>
      <c r="G396" s="159"/>
      <c r="H396" s="160">
        <v>0</v>
      </c>
      <c r="I396" s="158"/>
      <c r="J396" s="159"/>
      <c r="K396" s="160">
        <v>0</v>
      </c>
      <c r="L396" s="1366">
        <f>I396+J396+K396</f>
        <v>0</v>
      </c>
      <c r="M396" s="7" t="str">
        <f t="shared" si="82"/>
        <v/>
      </c>
      <c r="N396" s="407"/>
    </row>
    <row r="397" spans="1:14" ht="18.75" customHeight="1">
      <c r="A397" s="36"/>
      <c r="B397" s="181"/>
      <c r="C397" s="156">
        <v>6105</v>
      </c>
      <c r="D397" s="184" t="s">
        <v>587</v>
      </c>
      <c r="E397" s="1373">
        <f t="shared" si="83"/>
        <v>0</v>
      </c>
      <c r="F397" s="158"/>
      <c r="G397" s="159"/>
      <c r="H397" s="160">
        <v>0</v>
      </c>
      <c r="I397" s="158"/>
      <c r="J397" s="159"/>
      <c r="K397" s="160">
        <v>0</v>
      </c>
      <c r="L397" s="1373">
        <f>I397+J397+K397</f>
        <v>0</v>
      </c>
      <c r="M397" s="7" t="str">
        <f t="shared" si="82"/>
        <v/>
      </c>
      <c r="N397" s="407"/>
    </row>
    <row r="398" spans="1:14" ht="18.75" customHeight="1">
      <c r="A398" s="36">
        <v>180</v>
      </c>
      <c r="B398" s="181"/>
      <c r="C398" s="179">
        <v>6109</v>
      </c>
      <c r="D398" s="470" t="s">
        <v>248</v>
      </c>
      <c r="E398" s="1374">
        <f t="shared" si="83"/>
        <v>0</v>
      </c>
      <c r="F398" s="173"/>
      <c r="G398" s="174"/>
      <c r="H398" s="175">
        <v>0</v>
      </c>
      <c r="I398" s="173">
        <v>419566</v>
      </c>
      <c r="J398" s="174"/>
      <c r="K398" s="175">
        <v>0</v>
      </c>
      <c r="L398" s="1374">
        <f>I398+J398+K398</f>
        <v>419566</v>
      </c>
      <c r="M398" s="7">
        <f t="shared" si="82"/>
        <v>1</v>
      </c>
      <c r="N398" s="407"/>
    </row>
    <row r="399" spans="1:14" s="15" customFormat="1" ht="18.75" customHeight="1">
      <c r="A399" s="22">
        <v>185</v>
      </c>
      <c r="B399" s="453">
        <v>6200</v>
      </c>
      <c r="C399" s="1903" t="s">
        <v>249</v>
      </c>
      <c r="D399" s="1904"/>
      <c r="E399" s="1364">
        <f t="shared" ref="E399:L399" si="90">SUM(E400:E401)</f>
        <v>0</v>
      </c>
      <c r="F399" s="454">
        <f t="shared" si="90"/>
        <v>0</v>
      </c>
      <c r="G399" s="468">
        <f t="shared" si="90"/>
        <v>0</v>
      </c>
      <c r="H399" s="440">
        <f>SUM(H400:H401)</f>
        <v>0</v>
      </c>
      <c r="I399" s="454">
        <f t="shared" si="90"/>
        <v>0</v>
      </c>
      <c r="J399" s="439">
        <f t="shared" si="90"/>
        <v>0</v>
      </c>
      <c r="K399" s="440">
        <f>SUM(K400:K401)</f>
        <v>0</v>
      </c>
      <c r="L399" s="1364">
        <f t="shared" si="90"/>
        <v>0</v>
      </c>
      <c r="M399" s="7" t="str">
        <f t="shared" si="82"/>
        <v/>
      </c>
      <c r="N399" s="407"/>
    </row>
    <row r="400" spans="1:14" ht="18.75" customHeight="1">
      <c r="A400" s="23">
        <v>190</v>
      </c>
      <c r="B400" s="471"/>
      <c r="C400" s="150">
        <v>6201</v>
      </c>
      <c r="D400" s="472" t="s">
        <v>1893</v>
      </c>
      <c r="E400" s="1365">
        <f t="shared" si="83"/>
        <v>0</v>
      </c>
      <c r="F400" s="152"/>
      <c r="G400" s="153"/>
      <c r="H400" s="154">
        <v>0</v>
      </c>
      <c r="I400" s="152"/>
      <c r="J400" s="153"/>
      <c r="K400" s="154">
        <v>0</v>
      </c>
      <c r="L400" s="1365">
        <f>I400+J400+K400</f>
        <v>0</v>
      </c>
      <c r="M400" s="7" t="str">
        <f t="shared" si="82"/>
        <v/>
      </c>
      <c r="N400" s="407"/>
    </row>
    <row r="401" spans="1:14" ht="18.75" customHeight="1">
      <c r="A401" s="23">
        <v>195</v>
      </c>
      <c r="B401" s="149"/>
      <c r="C401" s="179">
        <v>6202</v>
      </c>
      <c r="D401" s="473" t="s">
        <v>1964</v>
      </c>
      <c r="E401" s="1369">
        <f t="shared" si="83"/>
        <v>0</v>
      </c>
      <c r="F401" s="173"/>
      <c r="G401" s="174"/>
      <c r="H401" s="175">
        <v>0</v>
      </c>
      <c r="I401" s="173"/>
      <c r="J401" s="174"/>
      <c r="K401" s="175">
        <v>0</v>
      </c>
      <c r="L401" s="1369">
        <f>I401+J401+K401</f>
        <v>0</v>
      </c>
      <c r="M401" s="7" t="str">
        <f t="shared" si="82"/>
        <v/>
      </c>
      <c r="N401" s="407"/>
    </row>
    <row r="402" spans="1:14" s="15" customFormat="1" ht="18.75" customHeight="1">
      <c r="A402" s="22">
        <v>200</v>
      </c>
      <c r="B402" s="453">
        <v>6300</v>
      </c>
      <c r="C402" s="1903" t="s">
        <v>250</v>
      </c>
      <c r="D402" s="1904"/>
      <c r="E402" s="1364">
        <f t="shared" ref="E402:L402" si="91">SUM(E403:E404)</f>
        <v>0</v>
      </c>
      <c r="F402" s="454">
        <f t="shared" si="91"/>
        <v>0</v>
      </c>
      <c r="G402" s="468">
        <f t="shared" si="91"/>
        <v>0</v>
      </c>
      <c r="H402" s="440">
        <f>SUM(H403:H404)</f>
        <v>0</v>
      </c>
      <c r="I402" s="454">
        <f t="shared" si="91"/>
        <v>0</v>
      </c>
      <c r="J402" s="439">
        <f t="shared" si="91"/>
        <v>0</v>
      </c>
      <c r="K402" s="440">
        <f>SUM(K403:K404)</f>
        <v>0</v>
      </c>
      <c r="L402" s="1364">
        <f t="shared" si="91"/>
        <v>0</v>
      </c>
      <c r="M402" s="7" t="str">
        <f t="shared" si="82"/>
        <v/>
      </c>
      <c r="N402" s="407"/>
    </row>
    <row r="403" spans="1:14" ht="18.75" customHeight="1">
      <c r="A403" s="23">
        <v>205</v>
      </c>
      <c r="B403" s="149"/>
      <c r="C403" s="150">
        <v>6301</v>
      </c>
      <c r="D403" s="472" t="s">
        <v>1893</v>
      </c>
      <c r="E403" s="1365">
        <f t="shared" si="83"/>
        <v>0</v>
      </c>
      <c r="F403" s="481">
        <v>0</v>
      </c>
      <c r="G403" s="1559">
        <v>0</v>
      </c>
      <c r="H403" s="154">
        <v>0</v>
      </c>
      <c r="I403" s="481">
        <v>0</v>
      </c>
      <c r="J403" s="1559">
        <v>0</v>
      </c>
      <c r="K403" s="154">
        <v>0</v>
      </c>
      <c r="L403" s="1365">
        <f>I403+J403+K403</f>
        <v>0</v>
      </c>
      <c r="M403" s="7" t="str">
        <f t="shared" si="82"/>
        <v/>
      </c>
      <c r="N403" s="407"/>
    </row>
    <row r="404" spans="1:14" ht="18.75" customHeight="1">
      <c r="A404" s="36">
        <v>206</v>
      </c>
      <c r="B404" s="149"/>
      <c r="C404" s="179">
        <v>6302</v>
      </c>
      <c r="D404" s="473" t="s">
        <v>322</v>
      </c>
      <c r="E404" s="1369">
        <f t="shared" si="83"/>
        <v>0</v>
      </c>
      <c r="F404" s="1557">
        <v>0</v>
      </c>
      <c r="G404" s="1558">
        <v>0</v>
      </c>
      <c r="H404" s="467">
        <v>0</v>
      </c>
      <c r="I404" s="1557">
        <v>0</v>
      </c>
      <c r="J404" s="1558">
        <v>0</v>
      </c>
      <c r="K404" s="175">
        <v>0</v>
      </c>
      <c r="L404" s="1369">
        <f>I404+J404+K404</f>
        <v>0</v>
      </c>
      <c r="M404" s="7" t="str">
        <f t="shared" si="82"/>
        <v/>
      </c>
      <c r="N404" s="407"/>
    </row>
    <row r="405" spans="1:14" s="46" customFormat="1" ht="34.5" customHeight="1">
      <c r="A405" s="26">
        <v>210</v>
      </c>
      <c r="B405" s="453">
        <v>6400</v>
      </c>
      <c r="C405" s="1903" t="s">
        <v>2054</v>
      </c>
      <c r="D405" s="1904"/>
      <c r="E405" s="1364">
        <f t="shared" ref="E405:L405" si="92">SUM(E406:E407)</f>
        <v>0</v>
      </c>
      <c r="F405" s="454">
        <f t="shared" si="92"/>
        <v>0</v>
      </c>
      <c r="G405" s="468">
        <f t="shared" si="92"/>
        <v>0</v>
      </c>
      <c r="H405" s="440">
        <f>SUM(H406:H407)</f>
        <v>0</v>
      </c>
      <c r="I405" s="454">
        <f t="shared" si="92"/>
        <v>0</v>
      </c>
      <c r="J405" s="439">
        <f t="shared" si="92"/>
        <v>0</v>
      </c>
      <c r="K405" s="440">
        <f>SUM(K406:K407)</f>
        <v>0</v>
      </c>
      <c r="L405" s="1364">
        <f t="shared" si="92"/>
        <v>0</v>
      </c>
      <c r="M405" s="7" t="str">
        <f t="shared" si="82"/>
        <v/>
      </c>
      <c r="N405" s="407"/>
    </row>
    <row r="406" spans="1:14" s="35" customFormat="1">
      <c r="A406" s="28">
        <v>211</v>
      </c>
      <c r="B406" s="181"/>
      <c r="C406" s="474">
        <v>6401</v>
      </c>
      <c r="D406" s="475" t="s">
        <v>323</v>
      </c>
      <c r="E406" s="1365">
        <f t="shared" si="83"/>
        <v>0</v>
      </c>
      <c r="F406" s="152"/>
      <c r="G406" s="153"/>
      <c r="H406" s="154">
        <v>0</v>
      </c>
      <c r="I406" s="152"/>
      <c r="J406" s="153"/>
      <c r="K406" s="154">
        <v>0</v>
      </c>
      <c r="L406" s="1365">
        <f>I406+J406+K406</f>
        <v>0</v>
      </c>
      <c r="M406" s="7" t="str">
        <f t="shared" si="82"/>
        <v/>
      </c>
      <c r="N406" s="407"/>
    </row>
    <row r="407" spans="1:14" s="35" customFormat="1">
      <c r="A407" s="28">
        <v>212</v>
      </c>
      <c r="B407" s="181"/>
      <c r="C407" s="476">
        <v>6402</v>
      </c>
      <c r="D407" s="477" t="s">
        <v>322</v>
      </c>
      <c r="E407" s="1369">
        <f t="shared" si="83"/>
        <v>0</v>
      </c>
      <c r="F407" s="173"/>
      <c r="G407" s="174"/>
      <c r="H407" s="175">
        <v>0</v>
      </c>
      <c r="I407" s="173"/>
      <c r="J407" s="174"/>
      <c r="K407" s="175">
        <v>0</v>
      </c>
      <c r="L407" s="1369">
        <f>I407+J407+K407</f>
        <v>0</v>
      </c>
      <c r="M407" s="7" t="str">
        <f t="shared" si="82"/>
        <v/>
      </c>
      <c r="N407" s="407"/>
    </row>
    <row r="408" spans="1:14" s="46" customFormat="1" ht="18.75" customHeight="1">
      <c r="A408" s="47">
        <v>213</v>
      </c>
      <c r="B408" s="453">
        <v>6500</v>
      </c>
      <c r="C408" s="1903" t="s">
        <v>665</v>
      </c>
      <c r="D408" s="1904"/>
      <c r="E408" s="1364">
        <f t="shared" si="83"/>
        <v>0</v>
      </c>
      <c r="F408" s="478"/>
      <c r="G408" s="479"/>
      <c r="H408" s="1460">
        <v>0</v>
      </c>
      <c r="I408" s="478"/>
      <c r="J408" s="479"/>
      <c r="K408" s="1460">
        <v>0</v>
      </c>
      <c r="L408" s="1364">
        <f>I408+J408+K408</f>
        <v>0</v>
      </c>
      <c r="M408" s="7" t="str">
        <f t="shared" si="82"/>
        <v/>
      </c>
      <c r="N408" s="407"/>
    </row>
    <row r="409" spans="1:14" s="15" customFormat="1" ht="18.75" customHeight="1">
      <c r="A409" s="22">
        <v>215</v>
      </c>
      <c r="B409" s="453">
        <v>6600</v>
      </c>
      <c r="C409" s="1903" t="s">
        <v>666</v>
      </c>
      <c r="D409" s="1904"/>
      <c r="E409" s="1364">
        <f t="shared" ref="E409:L409" si="93">SUM(E410:E411)</f>
        <v>0</v>
      </c>
      <c r="F409" s="454">
        <f t="shared" si="93"/>
        <v>0</v>
      </c>
      <c r="G409" s="468">
        <f t="shared" si="93"/>
        <v>0</v>
      </c>
      <c r="H409" s="440">
        <f>SUM(H410:H411)</f>
        <v>0</v>
      </c>
      <c r="I409" s="454">
        <f t="shared" si="93"/>
        <v>0</v>
      </c>
      <c r="J409" s="439">
        <f t="shared" si="93"/>
        <v>0</v>
      </c>
      <c r="K409" s="440">
        <f>SUM(K410:K411)</f>
        <v>0</v>
      </c>
      <c r="L409" s="1364">
        <f t="shared" si="93"/>
        <v>0</v>
      </c>
      <c r="M409" s="7" t="str">
        <f t="shared" si="82"/>
        <v/>
      </c>
      <c r="N409" s="407"/>
    </row>
    <row r="410" spans="1:14" ht="18.75" customHeight="1">
      <c r="A410" s="25">
        <v>220</v>
      </c>
      <c r="B410" s="149"/>
      <c r="C410" s="150">
        <v>6601</v>
      </c>
      <c r="D410" s="151" t="s">
        <v>251</v>
      </c>
      <c r="E410" s="1365">
        <f t="shared" si="83"/>
        <v>0</v>
      </c>
      <c r="F410" s="152"/>
      <c r="G410" s="153"/>
      <c r="H410" s="154">
        <v>0</v>
      </c>
      <c r="I410" s="152"/>
      <c r="J410" s="153"/>
      <c r="K410" s="154">
        <v>0</v>
      </c>
      <c r="L410" s="1365">
        <f>I410+J410+K410</f>
        <v>0</v>
      </c>
      <c r="M410" s="7" t="str">
        <f t="shared" si="82"/>
        <v/>
      </c>
      <c r="N410" s="407"/>
    </row>
    <row r="411" spans="1:14" ht="18.75" customHeight="1">
      <c r="A411" s="23">
        <v>225</v>
      </c>
      <c r="B411" s="149"/>
      <c r="C411" s="179">
        <v>6602</v>
      </c>
      <c r="D411" s="186" t="s">
        <v>252</v>
      </c>
      <c r="E411" s="1369">
        <f t="shared" si="83"/>
        <v>0</v>
      </c>
      <c r="F411" s="173"/>
      <c r="G411" s="174"/>
      <c r="H411" s="467">
        <v>0</v>
      </c>
      <c r="I411" s="173"/>
      <c r="J411" s="174"/>
      <c r="K411" s="175">
        <v>0</v>
      </c>
      <c r="L411" s="1369">
        <f>I411+J411+K411</f>
        <v>0</v>
      </c>
      <c r="M411" s="7" t="str">
        <f t="shared" si="82"/>
        <v/>
      </c>
      <c r="N411" s="407"/>
    </row>
    <row r="412" spans="1:14" s="15" customFormat="1" ht="18.75" customHeight="1">
      <c r="A412" s="22">
        <v>215</v>
      </c>
      <c r="B412" s="453">
        <v>6700</v>
      </c>
      <c r="C412" s="1903" t="s">
        <v>684</v>
      </c>
      <c r="D412" s="1904"/>
      <c r="E412" s="1364">
        <f t="shared" ref="E412:L412" si="94">SUM(E413:E414)</f>
        <v>0</v>
      </c>
      <c r="F412" s="454">
        <f t="shared" si="94"/>
        <v>0</v>
      </c>
      <c r="G412" s="468">
        <f t="shared" si="94"/>
        <v>0</v>
      </c>
      <c r="H412" s="440">
        <f>SUM(H413:H414)</f>
        <v>0</v>
      </c>
      <c r="I412" s="454">
        <f t="shared" si="94"/>
        <v>0</v>
      </c>
      <c r="J412" s="439">
        <f t="shared" si="94"/>
        <v>0</v>
      </c>
      <c r="K412" s="440">
        <f>SUM(K413:K414)</f>
        <v>0</v>
      </c>
      <c r="L412" s="1364">
        <f t="shared" si="94"/>
        <v>0</v>
      </c>
      <c r="M412" s="7" t="str">
        <f t="shared" si="82"/>
        <v/>
      </c>
      <c r="N412" s="407"/>
    </row>
    <row r="413" spans="1:14" ht="18.75" customHeight="1">
      <c r="A413" s="25">
        <v>220</v>
      </c>
      <c r="B413" s="149"/>
      <c r="C413" s="150">
        <v>6701</v>
      </c>
      <c r="D413" s="151" t="s">
        <v>685</v>
      </c>
      <c r="E413" s="1365">
        <f t="shared" si="83"/>
        <v>0</v>
      </c>
      <c r="F413" s="152"/>
      <c r="G413" s="153"/>
      <c r="H413" s="154">
        <v>0</v>
      </c>
      <c r="I413" s="152"/>
      <c r="J413" s="153"/>
      <c r="K413" s="154">
        <v>0</v>
      </c>
      <c r="L413" s="1365">
        <f>I413+J413+K413</f>
        <v>0</v>
      </c>
      <c r="M413" s="7" t="str">
        <f t="shared" si="82"/>
        <v/>
      </c>
      <c r="N413" s="407"/>
    </row>
    <row r="414" spans="1:14" ht="18.75" customHeight="1">
      <c r="A414" s="23">
        <v>225</v>
      </c>
      <c r="B414" s="149"/>
      <c r="C414" s="179">
        <v>6702</v>
      </c>
      <c r="D414" s="186" t="s">
        <v>305</v>
      </c>
      <c r="E414" s="1369">
        <f t="shared" si="83"/>
        <v>0</v>
      </c>
      <c r="F414" s="173"/>
      <c r="G414" s="174"/>
      <c r="H414" s="175">
        <v>0</v>
      </c>
      <c r="I414" s="173"/>
      <c r="J414" s="174"/>
      <c r="K414" s="175">
        <v>0</v>
      </c>
      <c r="L414" s="1369">
        <f>I414+J414+K414</f>
        <v>0</v>
      </c>
      <c r="M414" s="7" t="str">
        <f t="shared" si="82"/>
        <v/>
      </c>
      <c r="N414" s="407"/>
    </row>
    <row r="415" spans="1:14" s="15" customFormat="1" ht="18.75" customHeight="1">
      <c r="A415" s="22">
        <v>230</v>
      </c>
      <c r="B415" s="453">
        <v>6900</v>
      </c>
      <c r="C415" s="1903" t="s">
        <v>253</v>
      </c>
      <c r="D415" s="1904"/>
      <c r="E415" s="1364">
        <f t="shared" ref="E415:L415" si="95">SUM(E416:E421)</f>
        <v>0</v>
      </c>
      <c r="F415" s="454">
        <f t="shared" si="95"/>
        <v>0</v>
      </c>
      <c r="G415" s="468">
        <f t="shared" si="95"/>
        <v>0</v>
      </c>
      <c r="H415" s="440">
        <f>SUM(H416:H421)</f>
        <v>0</v>
      </c>
      <c r="I415" s="454">
        <f t="shared" si="95"/>
        <v>0</v>
      </c>
      <c r="J415" s="439">
        <f t="shared" si="95"/>
        <v>0</v>
      </c>
      <c r="K415" s="440">
        <f>SUM(K416:K421)</f>
        <v>0</v>
      </c>
      <c r="L415" s="1364">
        <f t="shared" si="95"/>
        <v>0</v>
      </c>
      <c r="M415" s="7" t="str">
        <f t="shared" si="82"/>
        <v/>
      </c>
      <c r="N415" s="407"/>
    </row>
    <row r="416" spans="1:14" ht="18.75" customHeight="1">
      <c r="A416" s="23">
        <v>235</v>
      </c>
      <c r="B416" s="195"/>
      <c r="C416" s="480">
        <v>6901</v>
      </c>
      <c r="D416" s="151" t="s">
        <v>686</v>
      </c>
      <c r="E416" s="1375">
        <f t="shared" si="83"/>
        <v>0</v>
      </c>
      <c r="F416" s="481">
        <v>0</v>
      </c>
      <c r="G416" s="482">
        <v>0</v>
      </c>
      <c r="H416" s="154">
        <v>0</v>
      </c>
      <c r="I416" s="481">
        <v>0</v>
      </c>
      <c r="J416" s="482">
        <v>0</v>
      </c>
      <c r="K416" s="154">
        <v>0</v>
      </c>
      <c r="L416" s="1375">
        <f t="shared" ref="L416:L421" si="96">I416+J416+K416</f>
        <v>0</v>
      </c>
      <c r="M416" s="7" t="str">
        <f t="shared" si="82"/>
        <v/>
      </c>
      <c r="N416" s="407"/>
    </row>
    <row r="417" spans="1:14" ht="18.75" customHeight="1">
      <c r="A417" s="23">
        <v>240</v>
      </c>
      <c r="B417" s="195"/>
      <c r="C417" s="156">
        <v>6905</v>
      </c>
      <c r="D417" s="184" t="s">
        <v>667</v>
      </c>
      <c r="E417" s="1373">
        <f t="shared" si="83"/>
        <v>0</v>
      </c>
      <c r="F417" s="483">
        <v>0</v>
      </c>
      <c r="G417" s="484">
        <v>0</v>
      </c>
      <c r="H417" s="160">
        <v>0</v>
      </c>
      <c r="I417" s="483">
        <v>0</v>
      </c>
      <c r="J417" s="484">
        <v>0</v>
      </c>
      <c r="K417" s="160">
        <v>0</v>
      </c>
      <c r="L417" s="1373">
        <f t="shared" si="96"/>
        <v>0</v>
      </c>
      <c r="M417" s="7" t="str">
        <f t="shared" si="82"/>
        <v/>
      </c>
      <c r="N417" s="407"/>
    </row>
    <row r="418" spans="1:14" ht="18.75" customHeight="1">
      <c r="A418" s="23">
        <v>240</v>
      </c>
      <c r="B418" s="195"/>
      <c r="C418" s="156">
        <v>6906</v>
      </c>
      <c r="D418" s="184" t="s">
        <v>163</v>
      </c>
      <c r="E418" s="1373">
        <f t="shared" si="83"/>
        <v>0</v>
      </c>
      <c r="F418" s="483">
        <v>0</v>
      </c>
      <c r="G418" s="484">
        <v>0</v>
      </c>
      <c r="H418" s="160">
        <v>0</v>
      </c>
      <c r="I418" s="483">
        <v>0</v>
      </c>
      <c r="J418" s="484">
        <v>0</v>
      </c>
      <c r="K418" s="160">
        <v>0</v>
      </c>
      <c r="L418" s="1373">
        <f t="shared" si="96"/>
        <v>0</v>
      </c>
      <c r="M418" s="7" t="str">
        <f t="shared" si="82"/>
        <v/>
      </c>
      <c r="N418" s="407"/>
    </row>
    <row r="419" spans="1:14" ht="18.75" customHeight="1">
      <c r="A419" s="23">
        <v>245</v>
      </c>
      <c r="B419" s="195"/>
      <c r="C419" s="156">
        <v>6907</v>
      </c>
      <c r="D419" s="184" t="s">
        <v>888</v>
      </c>
      <c r="E419" s="1373">
        <f t="shared" si="83"/>
        <v>0</v>
      </c>
      <c r="F419" s="483">
        <v>0</v>
      </c>
      <c r="G419" s="484">
        <v>0</v>
      </c>
      <c r="H419" s="160">
        <v>0</v>
      </c>
      <c r="I419" s="483">
        <v>0</v>
      </c>
      <c r="J419" s="484">
        <v>0</v>
      </c>
      <c r="K419" s="160">
        <v>0</v>
      </c>
      <c r="L419" s="1373">
        <f t="shared" si="96"/>
        <v>0</v>
      </c>
      <c r="M419" s="7" t="str">
        <f t="shared" si="82"/>
        <v/>
      </c>
      <c r="N419" s="407"/>
    </row>
    <row r="420" spans="1:14" ht="18.75" customHeight="1">
      <c r="A420" s="23">
        <v>250</v>
      </c>
      <c r="B420" s="195"/>
      <c r="C420" s="156">
        <v>6908</v>
      </c>
      <c r="D420" s="184" t="s">
        <v>687</v>
      </c>
      <c r="E420" s="1373">
        <f t="shared" si="83"/>
        <v>0</v>
      </c>
      <c r="F420" s="483">
        <v>0</v>
      </c>
      <c r="G420" s="484">
        <v>0</v>
      </c>
      <c r="H420" s="160">
        <v>0</v>
      </c>
      <c r="I420" s="483">
        <v>0</v>
      </c>
      <c r="J420" s="484">
        <v>0</v>
      </c>
      <c r="K420" s="160">
        <v>0</v>
      </c>
      <c r="L420" s="1373">
        <f t="shared" si="96"/>
        <v>0</v>
      </c>
      <c r="M420" s="7" t="str">
        <f t="shared" si="82"/>
        <v/>
      </c>
      <c r="N420" s="407"/>
    </row>
    <row r="421" spans="1:14" ht="18.75" customHeight="1">
      <c r="A421" s="23">
        <v>255</v>
      </c>
      <c r="B421" s="195"/>
      <c r="C421" s="179">
        <v>6909</v>
      </c>
      <c r="D421" s="186" t="s">
        <v>688</v>
      </c>
      <c r="E421" s="1369">
        <f t="shared" si="83"/>
        <v>0</v>
      </c>
      <c r="F421" s="485">
        <v>0</v>
      </c>
      <c r="G421" s="486">
        <v>0</v>
      </c>
      <c r="H421" s="175">
        <v>0</v>
      </c>
      <c r="I421" s="485">
        <v>0</v>
      </c>
      <c r="J421" s="486">
        <v>0</v>
      </c>
      <c r="K421" s="175">
        <v>0</v>
      </c>
      <c r="L421" s="1369">
        <f t="shared" si="96"/>
        <v>0</v>
      </c>
      <c r="M421" s="7" t="str">
        <f t="shared" si="82"/>
        <v/>
      </c>
      <c r="N421" s="407"/>
    </row>
    <row r="422" spans="1:14" ht="20.25" customHeight="1" thickBot="1">
      <c r="A422" s="36">
        <v>260</v>
      </c>
      <c r="B422" s="487" t="s">
        <v>874</v>
      </c>
      <c r="C422" s="488" t="s">
        <v>725</v>
      </c>
      <c r="D422" s="489" t="s">
        <v>889</v>
      </c>
      <c r="E422" s="507">
        <f t="shared" ref="E422:L422" si="97">SUM(E364,E378,E386,E391,E394,E399,E402,E405,E408,E409,E412,E415)</f>
        <v>0</v>
      </c>
      <c r="F422" s="490">
        <f t="shared" si="97"/>
        <v>0</v>
      </c>
      <c r="G422" s="491">
        <f t="shared" si="97"/>
        <v>0</v>
      </c>
      <c r="H422" s="510">
        <f>SUM(H364,H378,H386,H391,H394,H399,H402,H405,H408,H409,H412,H415)</f>
        <v>0</v>
      </c>
      <c r="I422" s="490">
        <f t="shared" si="97"/>
        <v>419566</v>
      </c>
      <c r="J422" s="491">
        <f t="shared" si="97"/>
        <v>0</v>
      </c>
      <c r="K422" s="510">
        <f>SUM(K364,K378,K386,K391,K394,K399,K402,K405,K408,K409,K412,K415)</f>
        <v>0</v>
      </c>
      <c r="L422" s="507">
        <f t="shared" si="97"/>
        <v>419566</v>
      </c>
      <c r="M422" s="7">
        <f t="shared" si="82"/>
        <v>1</v>
      </c>
      <c r="N422" s="404"/>
    </row>
    <row r="423" spans="1:14" ht="16.5" thickTop="1">
      <c r="A423" s="36">
        <v>261</v>
      </c>
      <c r="B423" s="492" t="s">
        <v>890</v>
      </c>
      <c r="C423" s="493"/>
      <c r="D423" s="494" t="s">
        <v>664</v>
      </c>
      <c r="E423" s="1376"/>
      <c r="F423" s="495"/>
      <c r="G423" s="495"/>
      <c r="H423" s="496"/>
      <c r="I423" s="495"/>
      <c r="J423" s="497"/>
      <c r="K423" s="497"/>
      <c r="L423" s="1391"/>
      <c r="M423" s="7" t="str">
        <f t="shared" si="82"/>
        <v/>
      </c>
      <c r="N423" s="404"/>
    </row>
    <row r="424" spans="1:14">
      <c r="A424" s="36">
        <v>262</v>
      </c>
      <c r="B424" s="498"/>
      <c r="C424" s="499"/>
      <c r="D424" s="500"/>
      <c r="E424" s="1377"/>
      <c r="F424" s="501"/>
      <c r="G424" s="501"/>
      <c r="H424" s="502"/>
      <c r="I424" s="501"/>
      <c r="J424" s="503"/>
      <c r="K424" s="503"/>
      <c r="L424" s="1392"/>
      <c r="M424" s="7" t="str">
        <f t="shared" si="82"/>
        <v/>
      </c>
      <c r="N424" s="404"/>
    </row>
    <row r="425" spans="1:14" s="15" customFormat="1" ht="18" customHeight="1">
      <c r="A425" s="39">
        <v>265</v>
      </c>
      <c r="B425" s="453">
        <v>7400</v>
      </c>
      <c r="C425" s="1903" t="s">
        <v>751</v>
      </c>
      <c r="D425" s="1904"/>
      <c r="E425" s="1364">
        <f>F425+G425+H425</f>
        <v>0</v>
      </c>
      <c r="F425" s="478"/>
      <c r="G425" s="479"/>
      <c r="H425" s="1460">
        <v>0</v>
      </c>
      <c r="I425" s="478"/>
      <c r="J425" s="479"/>
      <c r="K425" s="1460">
        <v>0</v>
      </c>
      <c r="L425" s="1364">
        <f>I425+J425+K425</f>
        <v>0</v>
      </c>
      <c r="M425" s="7" t="str">
        <f t="shared" si="82"/>
        <v/>
      </c>
      <c r="N425" s="404"/>
    </row>
    <row r="426" spans="1:14" s="15" customFormat="1" ht="18" customHeight="1">
      <c r="A426" s="39">
        <v>275</v>
      </c>
      <c r="B426" s="453">
        <v>7500</v>
      </c>
      <c r="C426" s="1903" t="s">
        <v>689</v>
      </c>
      <c r="D426" s="1904"/>
      <c r="E426" s="1364">
        <f>F426+G426+H426</f>
        <v>0</v>
      </c>
      <c r="F426" s="478"/>
      <c r="G426" s="479"/>
      <c r="H426" s="1460">
        <v>0</v>
      </c>
      <c r="I426" s="478"/>
      <c r="J426" s="479"/>
      <c r="K426" s="1460">
        <v>0</v>
      </c>
      <c r="L426" s="1364">
        <f>I426+J426+K426</f>
        <v>0</v>
      </c>
      <c r="M426" s="7" t="str">
        <f t="shared" si="82"/>
        <v/>
      </c>
      <c r="N426" s="404"/>
    </row>
    <row r="427" spans="1:14" s="15" customFormat="1" ht="18" customHeight="1">
      <c r="A427" s="22">
        <v>285</v>
      </c>
      <c r="B427" s="453">
        <v>7600</v>
      </c>
      <c r="C427" s="1903" t="s">
        <v>254</v>
      </c>
      <c r="D427" s="1904"/>
      <c r="E427" s="1364">
        <f>F427+G427+H427</f>
        <v>0</v>
      </c>
      <c r="F427" s="478"/>
      <c r="G427" s="479"/>
      <c r="H427" s="1460">
        <v>0</v>
      </c>
      <c r="I427" s="478">
        <v>0</v>
      </c>
      <c r="J427" s="479"/>
      <c r="K427" s="1460">
        <v>0</v>
      </c>
      <c r="L427" s="1364">
        <f>I427+J427+K427</f>
        <v>0</v>
      </c>
      <c r="M427" s="7" t="str">
        <f t="shared" si="82"/>
        <v/>
      </c>
      <c r="N427" s="404"/>
    </row>
    <row r="428" spans="1:14" s="15" customFormat="1" ht="18" customHeight="1">
      <c r="A428" s="22">
        <v>295</v>
      </c>
      <c r="B428" s="453">
        <v>7700</v>
      </c>
      <c r="C428" s="1903" t="s">
        <v>668</v>
      </c>
      <c r="D428" s="1904"/>
      <c r="E428" s="1364">
        <f>F428+G428+H428</f>
        <v>0</v>
      </c>
      <c r="F428" s="1550">
        <v>0</v>
      </c>
      <c r="G428" s="1551">
        <v>0</v>
      </c>
      <c r="H428" s="1549">
        <v>0</v>
      </c>
      <c r="I428" s="1550">
        <v>0</v>
      </c>
      <c r="J428" s="1551">
        <v>0</v>
      </c>
      <c r="K428" s="1549">
        <v>0</v>
      </c>
      <c r="L428" s="1364">
        <f>I428+J428+K428</f>
        <v>0</v>
      </c>
      <c r="M428" s="7" t="str">
        <f>(IF($E428&lt;&gt;0,$M$2,IF($L428&lt;&gt;0,$M$2,"")))</f>
        <v/>
      </c>
      <c r="N428" s="404"/>
    </row>
    <row r="429" spans="1:14" s="15" customFormat="1" ht="18.75" customHeight="1">
      <c r="A429" s="22">
        <v>215</v>
      </c>
      <c r="B429" s="453">
        <v>7800</v>
      </c>
      <c r="C429" s="1903" t="s">
        <v>891</v>
      </c>
      <c r="D429" s="1904"/>
      <c r="E429" s="1364">
        <f t="shared" ref="E429:L429" si="98">SUM(E430:E431)</f>
        <v>0</v>
      </c>
      <c r="F429" s="454">
        <f t="shared" si="98"/>
        <v>0</v>
      </c>
      <c r="G429" s="468">
        <f t="shared" si="98"/>
        <v>0</v>
      </c>
      <c r="H429" s="440">
        <f>SUM(H430:H431)</f>
        <v>0</v>
      </c>
      <c r="I429" s="454">
        <f t="shared" si="98"/>
        <v>0</v>
      </c>
      <c r="J429" s="439">
        <f t="shared" si="98"/>
        <v>0</v>
      </c>
      <c r="K429" s="440">
        <f t="shared" si="98"/>
        <v>0</v>
      </c>
      <c r="L429" s="1364">
        <f t="shared" si="98"/>
        <v>0</v>
      </c>
      <c r="M429" s="7" t="str">
        <f>(IF($E429&lt;&gt;0,$M$2,IF($L429&lt;&gt;0,$M$2,"")))</f>
        <v/>
      </c>
      <c r="N429" s="404"/>
    </row>
    <row r="430" spans="1:14" ht="18" customHeight="1">
      <c r="A430" s="25">
        <v>220</v>
      </c>
      <c r="B430" s="149"/>
      <c r="C430" s="150">
        <v>7833</v>
      </c>
      <c r="D430" s="151" t="s">
        <v>690</v>
      </c>
      <c r="E430" s="1365">
        <f>F430+G430+H430</f>
        <v>0</v>
      </c>
      <c r="F430" s="152"/>
      <c r="G430" s="153"/>
      <c r="H430" s="154">
        <v>0</v>
      </c>
      <c r="I430" s="152"/>
      <c r="J430" s="153"/>
      <c r="K430" s="154">
        <v>0</v>
      </c>
      <c r="L430" s="1365">
        <f>I430+J430+K430</f>
        <v>0</v>
      </c>
      <c r="M430" s="7" t="str">
        <f>(IF($E430&lt;&gt;0,$M$2,IF($L430&lt;&gt;0,$M$2,"")))</f>
        <v/>
      </c>
      <c r="N430" s="404"/>
    </row>
    <row r="431" spans="1:14">
      <c r="A431" s="23">
        <v>225</v>
      </c>
      <c r="B431" s="149"/>
      <c r="C431" s="162">
        <v>7888</v>
      </c>
      <c r="D431" s="185" t="s">
        <v>892</v>
      </c>
      <c r="E431" s="1378">
        <f>F431+G431+H431</f>
        <v>0</v>
      </c>
      <c r="F431" s="173"/>
      <c r="G431" s="174"/>
      <c r="H431" s="175">
        <v>0</v>
      </c>
      <c r="I431" s="173"/>
      <c r="J431" s="174"/>
      <c r="K431" s="175">
        <v>0</v>
      </c>
      <c r="L431" s="1378">
        <f>I431+J431+K431</f>
        <v>0</v>
      </c>
      <c r="M431" s="7" t="str">
        <f>(IF($E431&lt;&gt;0,$M$2,IF($L431&lt;&gt;0,$M$2,"")))</f>
        <v/>
      </c>
      <c r="N431" s="404"/>
    </row>
    <row r="432" spans="1:14" ht="20.25" customHeight="1" thickBot="1">
      <c r="A432" s="23">
        <v>315</v>
      </c>
      <c r="B432" s="504" t="s">
        <v>874</v>
      </c>
      <c r="C432" s="505" t="s">
        <v>725</v>
      </c>
      <c r="D432" s="506" t="s">
        <v>893</v>
      </c>
      <c r="E432" s="507">
        <f t="shared" ref="E432:L432" si="99">SUM(E425,E426,E427,E428,E429)</f>
        <v>0</v>
      </c>
      <c r="F432" s="508">
        <f t="shared" si="99"/>
        <v>0</v>
      </c>
      <c r="G432" s="509">
        <f t="shared" si="99"/>
        <v>0</v>
      </c>
      <c r="H432" s="510">
        <f>SUM(H425,H426,H427,H428,H429)</f>
        <v>0</v>
      </c>
      <c r="I432" s="508">
        <f t="shared" si="99"/>
        <v>0</v>
      </c>
      <c r="J432" s="509">
        <f t="shared" si="99"/>
        <v>0</v>
      </c>
      <c r="K432" s="510">
        <f t="shared" si="99"/>
        <v>0</v>
      </c>
      <c r="L432" s="507">
        <f t="shared" si="99"/>
        <v>0</v>
      </c>
      <c r="M432" s="7">
        <v>1</v>
      </c>
      <c r="N432" s="404"/>
    </row>
    <row r="433" spans="1:14" ht="15" customHeight="1" thickTop="1">
      <c r="A433" s="23"/>
      <c r="B433" s="228"/>
      <c r="C433" s="228"/>
      <c r="D433" s="229"/>
      <c r="E433" s="228"/>
      <c r="F433" s="228"/>
      <c r="G433" s="103"/>
      <c r="H433" s="103"/>
      <c r="I433" s="228"/>
      <c r="J433" s="228"/>
      <c r="K433" s="103"/>
      <c r="L433" s="228"/>
      <c r="M433" s="7">
        <v>1</v>
      </c>
      <c r="N433" s="404"/>
    </row>
    <row r="434" spans="1:14">
      <c r="A434" s="23"/>
      <c r="B434" s="511"/>
      <c r="C434" s="511"/>
      <c r="D434" s="512"/>
      <c r="E434" s="512"/>
      <c r="F434" s="512"/>
      <c r="G434" s="512"/>
      <c r="H434" s="512"/>
      <c r="I434" s="512"/>
      <c r="J434" s="512"/>
      <c r="K434" s="512"/>
      <c r="L434" s="512"/>
      <c r="M434" s="512">
        <v>1</v>
      </c>
      <c r="N434" s="404"/>
    </row>
    <row r="435" spans="1:14">
      <c r="A435" s="23"/>
      <c r="B435" s="228"/>
      <c r="C435" s="390"/>
      <c r="D435" s="399"/>
      <c r="E435" s="237"/>
      <c r="F435" s="237"/>
      <c r="G435" s="223"/>
      <c r="H435" s="223"/>
      <c r="I435" s="223"/>
      <c r="J435" s="223"/>
      <c r="K435" s="223"/>
      <c r="L435" s="237"/>
      <c r="M435" s="7">
        <v>1</v>
      </c>
      <c r="N435" s="513"/>
    </row>
    <row r="436" spans="1:14" ht="21" customHeight="1">
      <c r="A436" s="23"/>
      <c r="B436" s="1910" t="str">
        <f>$B$7</f>
        <v>ОТЧЕТНИ ДАННИ ПО ЕБК ЗА ИЗПЪЛНЕНИЕТО НА БЮДЖЕТА</v>
      </c>
      <c r="C436" s="1911"/>
      <c r="D436" s="1911"/>
      <c r="E436" s="237"/>
      <c r="F436" s="237"/>
      <c r="G436" s="223"/>
      <c r="H436" s="223"/>
      <c r="I436" s="223"/>
      <c r="J436" s="223"/>
      <c r="K436" s="223"/>
      <c r="L436" s="223"/>
      <c r="M436" s="7">
        <v>1</v>
      </c>
      <c r="N436" s="513"/>
    </row>
    <row r="437" spans="1:14" ht="18.75" customHeight="1">
      <c r="A437" s="23"/>
      <c r="B437" s="228"/>
      <c r="C437" s="390"/>
      <c r="D437" s="399"/>
      <c r="E437" s="405" t="s">
        <v>856</v>
      </c>
      <c r="F437" s="405" t="s">
        <v>807</v>
      </c>
      <c r="G437" s="223"/>
      <c r="H437" s="223"/>
      <c r="I437" s="223"/>
      <c r="J437" s="223"/>
      <c r="K437" s="223"/>
      <c r="L437" s="223"/>
      <c r="M437" s="7">
        <v>1</v>
      </c>
      <c r="N437" s="513"/>
    </row>
    <row r="438" spans="1:14" ht="27" customHeight="1">
      <c r="A438" s="23"/>
      <c r="B438" s="1851" t="str">
        <f>$B$9</f>
        <v>ДГ ДЕТЕЛИНА</v>
      </c>
      <c r="C438" s="1852"/>
      <c r="D438" s="1853"/>
      <c r="E438" s="115">
        <f>$E$9</f>
        <v>46023</v>
      </c>
      <c r="F438" s="406">
        <f>$F$9</f>
        <v>46203</v>
      </c>
      <c r="G438" s="223"/>
      <c r="H438" s="223"/>
      <c r="I438" s="223"/>
      <c r="J438" s="223"/>
      <c r="K438" s="223"/>
      <c r="L438" s="237"/>
      <c r="M438" s="7">
        <v>1</v>
      </c>
      <c r="N438" s="513"/>
    </row>
    <row r="439" spans="1:14">
      <c r="A439" s="23"/>
      <c r="B439" s="227" t="str">
        <f>$B$10</f>
        <v>(наименование на разпоредителя с бюджет)</v>
      </c>
      <c r="C439" s="228"/>
      <c r="D439" s="229"/>
      <c r="E439" s="237"/>
      <c r="F439" s="237"/>
      <c r="G439" s="223"/>
      <c r="H439" s="223"/>
      <c r="I439" s="223"/>
      <c r="J439" s="223"/>
      <c r="K439" s="223"/>
      <c r="L439" s="237"/>
      <c r="M439" s="7">
        <v>1</v>
      </c>
      <c r="N439" s="513"/>
    </row>
    <row r="440" spans="1:14" ht="5.25" customHeight="1">
      <c r="A440" s="23"/>
      <c r="B440" s="227"/>
      <c r="C440" s="228"/>
      <c r="D440" s="229"/>
      <c r="E440" s="408"/>
      <c r="F440" s="237"/>
      <c r="G440" s="223"/>
      <c r="H440" s="223"/>
      <c r="I440" s="223"/>
      <c r="J440" s="223"/>
      <c r="K440" s="223"/>
      <c r="L440" s="237"/>
      <c r="M440" s="7">
        <v>1</v>
      </c>
      <c r="N440" s="513"/>
    </row>
    <row r="441" spans="1:14" ht="27.75" customHeight="1">
      <c r="A441" s="23"/>
      <c r="B441" s="1894" t="str">
        <f>$B$12</f>
        <v xml:space="preserve">Бургас </v>
      </c>
      <c r="C441" s="1895"/>
      <c r="D441" s="1896"/>
      <c r="E441" s="409" t="s">
        <v>857</v>
      </c>
      <c r="F441" s="232" t="str">
        <f>$F$12</f>
        <v>5202</v>
      </c>
      <c r="G441" s="223"/>
      <c r="H441" s="223"/>
      <c r="I441" s="223"/>
      <c r="J441" s="223"/>
      <c r="K441" s="223"/>
      <c r="L441" s="237"/>
      <c r="M441" s="7">
        <v>1</v>
      </c>
      <c r="N441" s="513"/>
    </row>
    <row r="442" spans="1:14">
      <c r="A442" s="23"/>
      <c r="B442" s="410" t="str">
        <f>$B$13</f>
        <v>(наименование на първостепенния разпоредител с бюджет)</v>
      </c>
      <c r="C442" s="6"/>
      <c r="D442" s="237"/>
      <c r="E442" s="408"/>
      <c r="F442" s="237"/>
      <c r="G442" s="223"/>
      <c r="H442" s="223"/>
      <c r="I442" s="223"/>
      <c r="J442" s="223"/>
      <c r="K442" s="223"/>
      <c r="L442" s="237"/>
      <c r="M442" s="7">
        <v>1</v>
      </c>
      <c r="N442" s="513"/>
    </row>
    <row r="443" spans="1:14" ht="19.5">
      <c r="A443" s="23"/>
      <c r="B443" s="237"/>
      <c r="C443" s="237"/>
      <c r="D443" s="514" t="s">
        <v>858</v>
      </c>
      <c r="E443" s="238">
        <f>$E$15</f>
        <v>0</v>
      </c>
      <c r="F443" s="126" t="str">
        <f>+$F$15</f>
        <v>БЮДЖЕТ</v>
      </c>
      <c r="G443" s="239"/>
      <c r="H443" s="239"/>
      <c r="I443" s="239"/>
      <c r="J443" s="239"/>
      <c r="K443" s="239"/>
      <c r="L443" s="218"/>
      <c r="M443" s="7">
        <v>1</v>
      </c>
      <c r="N443" s="513"/>
    </row>
    <row r="444" spans="1:14" ht="16.5" thickBot="1">
      <c r="A444" s="23"/>
      <c r="B444" s="237"/>
      <c r="C444" s="237"/>
      <c r="D444" s="237"/>
      <c r="E444" s="237"/>
      <c r="F444" s="237"/>
      <c r="G444" s="244"/>
      <c r="H444" s="245" t="str">
        <f>+$L$18</f>
        <v>(в евро)</v>
      </c>
      <c r="I444" s="244"/>
      <c r="J444" s="244"/>
      <c r="K444" s="244"/>
      <c r="L444" s="245" t="str">
        <f>+$L$18</f>
        <v>(в евро)</v>
      </c>
      <c r="M444" s="7">
        <v>1</v>
      </c>
      <c r="N444" s="513"/>
    </row>
    <row r="445" spans="1:14" ht="22.5" customHeight="1" thickBot="1">
      <c r="A445" s="23"/>
      <c r="B445" s="515"/>
      <c r="C445" s="390"/>
      <c r="D445" s="516"/>
      <c r="E445" s="1857" t="str">
        <f>CONCATENATE("Уточнен план ", $C$3, " - БЮДЖЕТНО САЛДО")</f>
        <v>Уточнен план 2026 - БЮДЖЕТНО САЛДО</v>
      </c>
      <c r="F445" s="1858"/>
      <c r="G445" s="1858"/>
      <c r="H445" s="1859"/>
      <c r="I445" s="1881" t="str">
        <f>CONCATENATE("Отчет ",$C$3, " - БЮДЖЕТНО САЛДО")</f>
        <v>Отчет 2026 - БЮДЖЕТНО САЛДО</v>
      </c>
      <c r="J445" s="1882"/>
      <c r="K445" s="1882"/>
      <c r="L445" s="1883"/>
      <c r="M445" s="7">
        <v>1</v>
      </c>
      <c r="N445" s="513"/>
    </row>
    <row r="446" spans="1:14" ht="48" customHeight="1">
      <c r="A446" s="23"/>
      <c r="B446" s="517"/>
      <c r="C446" s="517"/>
      <c r="D446" s="518" t="s">
        <v>852</v>
      </c>
      <c r="E446" s="137" t="str">
        <f t="shared" ref="E446:L447" si="100">E20</f>
        <v>Уточнен план                Общо</v>
      </c>
      <c r="F446" s="1393" t="str">
        <f t="shared" si="100"/>
        <v>държавни дейности</v>
      </c>
      <c r="G446" s="1394" t="str">
        <f t="shared" si="100"/>
        <v>местни дейности</v>
      </c>
      <c r="H446" s="1395" t="str">
        <f t="shared" si="100"/>
        <v>дофинансиране</v>
      </c>
      <c r="I446" s="519" t="str">
        <f t="shared" si="100"/>
        <v>държавни дейности -ОТЧЕТ</v>
      </c>
      <c r="J446" s="520" t="str">
        <f t="shared" si="100"/>
        <v>местни дейности - ОТЧЕТ</v>
      </c>
      <c r="K446" s="521" t="str">
        <f t="shared" si="100"/>
        <v>дофинансиране - ОТЧЕТ</v>
      </c>
      <c r="L446" s="522" t="str">
        <f t="shared" si="100"/>
        <v>ОТЧЕТ                                    ОБЩО</v>
      </c>
      <c r="M446" s="7">
        <v>1</v>
      </c>
      <c r="N446" s="513"/>
    </row>
    <row r="447" spans="1:14" ht="19.5" thickBot="1">
      <c r="A447" s="23"/>
      <c r="B447" s="523"/>
      <c r="C447" s="524"/>
      <c r="D447" s="525" t="s">
        <v>853</v>
      </c>
      <c r="E447" s="526" t="str">
        <f t="shared" si="100"/>
        <v>(1)</v>
      </c>
      <c r="F447" s="527" t="str">
        <f t="shared" si="100"/>
        <v>(2)</v>
      </c>
      <c r="G447" s="528" t="str">
        <f t="shared" si="100"/>
        <v>(3)</v>
      </c>
      <c r="H447" s="529" t="str">
        <f t="shared" si="100"/>
        <v>(4)</v>
      </c>
      <c r="I447" s="530" t="str">
        <f t="shared" si="100"/>
        <v>(5)</v>
      </c>
      <c r="J447" s="531" t="str">
        <f t="shared" si="100"/>
        <v>(6)</v>
      </c>
      <c r="K447" s="532" t="str">
        <f t="shared" si="100"/>
        <v>(7)</v>
      </c>
      <c r="L447" s="533" t="str">
        <f t="shared" si="100"/>
        <v>(8)</v>
      </c>
      <c r="M447" s="7">
        <v>1</v>
      </c>
      <c r="N447" s="513"/>
    </row>
    <row r="448" spans="1:14" ht="21" customHeight="1" thickTop="1">
      <c r="A448" s="23"/>
      <c r="B448" s="390"/>
      <c r="C448" s="534"/>
      <c r="D448" s="535" t="s">
        <v>854</v>
      </c>
      <c r="E448" s="536">
        <f t="shared" ref="E448:L448" si="101">+E167-E304+E422+E432</f>
        <v>0</v>
      </c>
      <c r="F448" s="537">
        <f t="shared" si="101"/>
        <v>0</v>
      </c>
      <c r="G448" s="538">
        <f t="shared" si="101"/>
        <v>0</v>
      </c>
      <c r="H448" s="539">
        <f t="shared" si="101"/>
        <v>0</v>
      </c>
      <c r="I448" s="537">
        <f t="shared" si="101"/>
        <v>105789</v>
      </c>
      <c r="J448" s="538">
        <f t="shared" si="101"/>
        <v>0</v>
      </c>
      <c r="K448" s="539">
        <f t="shared" si="101"/>
        <v>0</v>
      </c>
      <c r="L448" s="540">
        <f t="shared" si="101"/>
        <v>105789</v>
      </c>
      <c r="M448" s="7">
        <v>1</v>
      </c>
      <c r="N448" s="513"/>
    </row>
    <row r="449" spans="1:14" ht="20.25" customHeight="1" thickBot="1">
      <c r="A449" s="23"/>
      <c r="B449" s="390"/>
      <c r="C449" s="541"/>
      <c r="D449" s="542" t="s">
        <v>855</v>
      </c>
      <c r="E449" s="543">
        <f t="shared" ref="E449:K450" si="102">+E600</f>
        <v>0</v>
      </c>
      <c r="F449" s="544">
        <f t="shared" si="102"/>
        <v>0</v>
      </c>
      <c r="G449" s="545">
        <f t="shared" si="102"/>
        <v>0</v>
      </c>
      <c r="H449" s="546">
        <f t="shared" si="102"/>
        <v>0</v>
      </c>
      <c r="I449" s="544">
        <f t="shared" si="102"/>
        <v>-105789</v>
      </c>
      <c r="J449" s="545">
        <f t="shared" si="102"/>
        <v>0</v>
      </c>
      <c r="K449" s="546">
        <f t="shared" si="102"/>
        <v>0</v>
      </c>
      <c r="L449" s="547">
        <f>+L600</f>
        <v>-105789</v>
      </c>
      <c r="M449" s="7">
        <v>1</v>
      </c>
      <c r="N449" s="513"/>
    </row>
    <row r="450" spans="1:14" ht="16.5" thickTop="1">
      <c r="A450" s="23"/>
      <c r="B450" s="390"/>
      <c r="C450" s="541"/>
      <c r="D450" s="548">
        <f>+IF(+SUM(E450:J450)=0,0,"Контрола: дефицит/излишък = финансиране с обратен знак (V. + VІ. = 0)")</f>
        <v>0</v>
      </c>
      <c r="E450" s="549">
        <f t="shared" si="102"/>
        <v>0</v>
      </c>
      <c r="F450" s="549"/>
      <c r="G450" s="549"/>
      <c r="H450" s="549"/>
      <c r="I450" s="549"/>
      <c r="J450" s="549"/>
      <c r="K450" s="549"/>
      <c r="L450" s="549">
        <f>+L601</f>
        <v>0</v>
      </c>
      <c r="M450" s="7">
        <v>1</v>
      </c>
      <c r="N450" s="513"/>
    </row>
    <row r="451" spans="1:14">
      <c r="A451" s="23"/>
      <c r="B451" s="550"/>
      <c r="C451" s="550"/>
      <c r="D451" s="551"/>
      <c r="E451" s="551"/>
      <c r="F451" s="551"/>
      <c r="G451" s="551"/>
      <c r="H451" s="551"/>
      <c r="I451" s="551"/>
      <c r="J451" s="551"/>
      <c r="K451" s="551"/>
      <c r="L451" s="551"/>
      <c r="M451" s="7">
        <v>1</v>
      </c>
      <c r="N451" s="513"/>
    </row>
    <row r="452" spans="1:14" ht="20.25" customHeight="1">
      <c r="A452" s="23"/>
      <c r="B452" s="1849" t="str">
        <f>$B$7</f>
        <v>ОТЧЕТНИ ДАННИ ПО ЕБК ЗА ИЗПЪЛНЕНИЕТО НА БЮДЖЕТА</v>
      </c>
      <c r="C452" s="1850"/>
      <c r="D452" s="1850"/>
      <c r="E452" s="223"/>
      <c r="F452" s="223"/>
      <c r="G452" s="223"/>
      <c r="H452" s="223"/>
      <c r="I452" s="223"/>
      <c r="J452" s="223"/>
      <c r="K452" s="223"/>
      <c r="L452" s="237"/>
      <c r="M452" s="7">
        <v>1</v>
      </c>
      <c r="N452" s="513"/>
    </row>
    <row r="453" spans="1:14" ht="18.75" customHeight="1">
      <c r="A453" s="23"/>
      <c r="B453" s="228"/>
      <c r="C453" s="390"/>
      <c r="D453" s="399"/>
      <c r="E453" s="405" t="s">
        <v>856</v>
      </c>
      <c r="F453" s="405" t="s">
        <v>807</v>
      </c>
      <c r="G453" s="223"/>
      <c r="H453" s="223"/>
      <c r="I453" s="223"/>
      <c r="J453" s="223"/>
      <c r="K453" s="223"/>
      <c r="L453" s="237"/>
      <c r="M453" s="7">
        <v>1</v>
      </c>
      <c r="N453" s="513"/>
    </row>
    <row r="454" spans="1:14" ht="27" customHeight="1">
      <c r="A454" s="23"/>
      <c r="B454" s="1851" t="str">
        <f>$B$9</f>
        <v>ДГ ДЕТЕЛИНА</v>
      </c>
      <c r="C454" s="1852"/>
      <c r="D454" s="1853"/>
      <c r="E454" s="115">
        <f>$E$9</f>
        <v>46023</v>
      </c>
      <c r="F454" s="406">
        <f>$F$9</f>
        <v>46203</v>
      </c>
      <c r="G454" s="223"/>
      <c r="H454" s="223"/>
      <c r="I454" s="223"/>
      <c r="J454" s="223"/>
      <c r="K454" s="223"/>
      <c r="L454" s="237"/>
      <c r="M454" s="7">
        <v>1</v>
      </c>
      <c r="N454" s="513"/>
    </row>
    <row r="455" spans="1:14">
      <c r="A455" s="23"/>
      <c r="B455" s="227" t="str">
        <f>$B$10</f>
        <v>(наименование на разпоредителя с бюджет)</v>
      </c>
      <c r="C455" s="228"/>
      <c r="D455" s="229"/>
      <c r="E455" s="237"/>
      <c r="F455" s="237"/>
      <c r="G455" s="223"/>
      <c r="H455" s="223"/>
      <c r="I455" s="223"/>
      <c r="J455" s="223"/>
      <c r="K455" s="223"/>
      <c r="L455" s="237"/>
      <c r="M455" s="7">
        <v>1</v>
      </c>
      <c r="N455" s="513"/>
    </row>
    <row r="456" spans="1:14" ht="5.25" customHeight="1">
      <c r="A456" s="23"/>
      <c r="B456" s="227"/>
      <c r="C456" s="228"/>
      <c r="D456" s="229"/>
      <c r="E456" s="408"/>
      <c r="F456" s="237"/>
      <c r="G456" s="223"/>
      <c r="H456" s="223"/>
      <c r="I456" s="223"/>
      <c r="J456" s="223"/>
      <c r="K456" s="223"/>
      <c r="L456" s="237"/>
      <c r="M456" s="7">
        <v>1</v>
      </c>
      <c r="N456" s="513"/>
    </row>
    <row r="457" spans="1:14" ht="27" customHeight="1">
      <c r="A457" s="23"/>
      <c r="B457" s="1894" t="str">
        <f>$B$12</f>
        <v xml:space="preserve">Бургас </v>
      </c>
      <c r="C457" s="1895"/>
      <c r="D457" s="1896"/>
      <c r="E457" s="409" t="s">
        <v>857</v>
      </c>
      <c r="F457" s="232" t="str">
        <f>$F$12</f>
        <v>5202</v>
      </c>
      <c r="G457" s="223"/>
      <c r="H457" s="223"/>
      <c r="I457" s="223"/>
      <c r="J457" s="223"/>
      <c r="K457" s="223"/>
      <c r="L457" s="237"/>
      <c r="M457" s="7">
        <v>1</v>
      </c>
      <c r="N457" s="513"/>
    </row>
    <row r="458" spans="1:14">
      <c r="A458" s="23"/>
      <c r="B458" s="237"/>
      <c r="C458" s="6"/>
      <c r="D458" s="237"/>
      <c r="E458" s="408"/>
      <c r="F458" s="237"/>
      <c r="G458" s="223"/>
      <c r="H458" s="223"/>
      <c r="I458" s="223"/>
      <c r="J458" s="223"/>
      <c r="K458" s="223"/>
      <c r="L458" s="237"/>
      <c r="M458" s="7">
        <v>1</v>
      </c>
      <c r="N458" s="513"/>
    </row>
    <row r="459" spans="1:14" ht="19.5">
      <c r="A459" s="23"/>
      <c r="B459" s="236"/>
      <c r="C459" s="237"/>
      <c r="D459" s="514" t="s">
        <v>858</v>
      </c>
      <c r="E459" s="238">
        <f>$E$15</f>
        <v>0</v>
      </c>
      <c r="F459" s="126" t="str">
        <f>+$F$15</f>
        <v>БЮДЖЕТ</v>
      </c>
      <c r="G459" s="239"/>
      <c r="H459" s="239"/>
      <c r="I459" s="239"/>
      <c r="J459" s="239"/>
      <c r="K459" s="239"/>
      <c r="L459" s="218"/>
      <c r="M459" s="7">
        <v>1</v>
      </c>
      <c r="N459" s="513"/>
    </row>
    <row r="460" spans="1:14" ht="14.25" customHeight="1" thickBot="1">
      <c r="A460" s="23"/>
      <c r="B460" s="228"/>
      <c r="C460" s="390"/>
      <c r="D460" s="399"/>
      <c r="E460" s="37"/>
      <c r="F460" s="244"/>
      <c r="G460" s="244"/>
      <c r="H460" s="245" t="str">
        <f>+$L$18</f>
        <v>(в евро)</v>
      </c>
      <c r="I460" s="244"/>
      <c r="J460" s="244"/>
      <c r="K460" s="244"/>
      <c r="L460" s="245" t="str">
        <f>+$L$18</f>
        <v>(в евро)</v>
      </c>
      <c r="M460" s="7">
        <v>1</v>
      </c>
      <c r="N460" s="513"/>
    </row>
    <row r="461" spans="1:14" ht="22.5" customHeight="1">
      <c r="A461" s="23"/>
      <c r="B461" s="552" t="s">
        <v>894</v>
      </c>
      <c r="C461" s="553"/>
      <c r="D461" s="554"/>
      <c r="E461" s="1869" t="str">
        <f>CONCATENATE("Уточнен план ", $C$3, " - ФИНАНСИРАНЕ НА БЮДЖЕТНО САЛДО")</f>
        <v>Уточнен план 2026 - ФИНАНСИРАНЕ НА БЮДЖЕТНО САЛДО</v>
      </c>
      <c r="F461" s="1870"/>
      <c r="G461" s="1870"/>
      <c r="H461" s="1871"/>
      <c r="I461" s="1884" t="str">
        <f>CONCATENATE("Отчет ", $C$3, " -ФИНАНСИРАНЕ НА БЮДЖЕТНО САЛДО")</f>
        <v>Отчет 2026 -ФИНАНСИРАНЕ НА БЮДЖЕТНО САЛДО</v>
      </c>
      <c r="J461" s="1885"/>
      <c r="K461" s="1885"/>
      <c r="L461" s="1886"/>
      <c r="M461" s="7">
        <v>1</v>
      </c>
      <c r="N461" s="513"/>
    </row>
    <row r="462" spans="1:14" ht="60" customHeight="1">
      <c r="A462" s="23"/>
      <c r="B462" s="555" t="s">
        <v>61</v>
      </c>
      <c r="C462" s="556" t="s">
        <v>458</v>
      </c>
      <c r="D462" s="557" t="s">
        <v>662</v>
      </c>
      <c r="E462" s="1389" t="str">
        <f t="shared" ref="E462:L463" si="103">E20</f>
        <v>Уточнен план                Общо</v>
      </c>
      <c r="F462" s="1393" t="str">
        <f t="shared" si="103"/>
        <v>държавни дейности</v>
      </c>
      <c r="G462" s="1394" t="str">
        <f t="shared" si="103"/>
        <v>местни дейности</v>
      </c>
      <c r="H462" s="1395" t="str">
        <f t="shared" si="103"/>
        <v>дофинансиране</v>
      </c>
      <c r="I462" s="558" t="str">
        <f t="shared" si="103"/>
        <v>държавни дейности -ОТЧЕТ</v>
      </c>
      <c r="J462" s="559" t="str">
        <f t="shared" si="103"/>
        <v>местни дейности - ОТЧЕТ</v>
      </c>
      <c r="K462" s="560" t="str">
        <f t="shared" si="103"/>
        <v>дофинансиране - ОТЧЕТ</v>
      </c>
      <c r="L462" s="561" t="str">
        <f t="shared" si="103"/>
        <v>ОТЧЕТ                                    ОБЩО</v>
      </c>
      <c r="M462" s="7">
        <v>1</v>
      </c>
      <c r="N462" s="513"/>
    </row>
    <row r="463" spans="1:14" ht="18.75">
      <c r="A463" s="23">
        <v>1</v>
      </c>
      <c r="B463" s="562"/>
      <c r="C463" s="563"/>
      <c r="D463" s="564" t="s">
        <v>680</v>
      </c>
      <c r="E463" s="1390" t="str">
        <f t="shared" si="103"/>
        <v>(1)</v>
      </c>
      <c r="F463" s="428" t="str">
        <f t="shared" si="103"/>
        <v>(2)</v>
      </c>
      <c r="G463" s="429" t="str">
        <f t="shared" si="103"/>
        <v>(3)</v>
      </c>
      <c r="H463" s="430" t="str">
        <f t="shared" si="103"/>
        <v>(4)</v>
      </c>
      <c r="I463" s="260" t="str">
        <f t="shared" si="103"/>
        <v>(5)</v>
      </c>
      <c r="J463" s="261" t="str">
        <f t="shared" si="103"/>
        <v>(6)</v>
      </c>
      <c r="K463" s="262" t="str">
        <f t="shared" si="103"/>
        <v>(7)</v>
      </c>
      <c r="L463" s="431" t="str">
        <f t="shared" si="103"/>
        <v>(8)</v>
      </c>
      <c r="M463" s="7">
        <v>1</v>
      </c>
      <c r="N463" s="513"/>
    </row>
    <row r="464" spans="1:14" s="15" customFormat="1" ht="18.75" customHeight="1">
      <c r="A464" s="22">
        <v>5</v>
      </c>
      <c r="B464" s="565">
        <v>7000</v>
      </c>
      <c r="C464" s="1908" t="s">
        <v>752</v>
      </c>
      <c r="D464" s="1909"/>
      <c r="E464" s="566">
        <f t="shared" ref="E464:L464" si="104">SUM(E465:E467)</f>
        <v>0</v>
      </c>
      <c r="F464" s="567">
        <f t="shared" si="104"/>
        <v>0</v>
      </c>
      <c r="G464" s="568">
        <f t="shared" si="104"/>
        <v>0</v>
      </c>
      <c r="H464" s="569">
        <f>SUM(H465:H467)</f>
        <v>0</v>
      </c>
      <c r="I464" s="567">
        <f t="shared" si="104"/>
        <v>0</v>
      </c>
      <c r="J464" s="568">
        <f t="shared" si="104"/>
        <v>0</v>
      </c>
      <c r="K464" s="569">
        <f t="shared" si="104"/>
        <v>0</v>
      </c>
      <c r="L464" s="566">
        <f t="shared" si="104"/>
        <v>0</v>
      </c>
      <c r="M464" s="7" t="str">
        <f t="shared" ref="M464:M527" si="105">(IF($E464&lt;&gt;0,$M$2,IF($L464&lt;&gt;0,$M$2,"")))</f>
        <v/>
      </c>
      <c r="N464" s="513"/>
    </row>
    <row r="465" spans="1:14" ht="18.75" customHeight="1">
      <c r="A465" s="23">
        <v>10</v>
      </c>
      <c r="B465" s="570"/>
      <c r="C465" s="150">
        <v>7001</v>
      </c>
      <c r="D465" s="571" t="s">
        <v>669</v>
      </c>
      <c r="E465" s="1365">
        <f>F465+G465+H465</f>
        <v>0</v>
      </c>
      <c r="F465" s="152"/>
      <c r="G465" s="153"/>
      <c r="H465" s="572">
        <v>0</v>
      </c>
      <c r="I465" s="152"/>
      <c r="J465" s="153"/>
      <c r="K465" s="572">
        <v>0</v>
      </c>
      <c r="L465" s="1365">
        <f>I465+J465+K465</f>
        <v>0</v>
      </c>
      <c r="M465" s="7" t="str">
        <f t="shared" si="105"/>
        <v/>
      </c>
      <c r="N465" s="513"/>
    </row>
    <row r="466" spans="1:14" ht="18.75" customHeight="1">
      <c r="A466" s="24">
        <v>20</v>
      </c>
      <c r="B466" s="570"/>
      <c r="C466" s="156">
        <v>7003</v>
      </c>
      <c r="D466" s="184" t="s">
        <v>753</v>
      </c>
      <c r="E466" s="1366">
        <f>F466+G466+H466</f>
        <v>0</v>
      </c>
      <c r="F466" s="158"/>
      <c r="G466" s="159"/>
      <c r="H466" s="573">
        <v>0</v>
      </c>
      <c r="I466" s="158"/>
      <c r="J466" s="159"/>
      <c r="K466" s="573">
        <v>0</v>
      </c>
      <c r="L466" s="1366">
        <f>I466+J466+K466</f>
        <v>0</v>
      </c>
      <c r="M466" s="7" t="str">
        <f t="shared" si="105"/>
        <v/>
      </c>
      <c r="N466" s="513"/>
    </row>
    <row r="467" spans="1:14" ht="18.75" customHeight="1">
      <c r="A467" s="24">
        <v>25</v>
      </c>
      <c r="B467" s="570"/>
      <c r="C467" s="179">
        <v>7010</v>
      </c>
      <c r="D467" s="188" t="s">
        <v>754</v>
      </c>
      <c r="E467" s="1369">
        <f>F467+G467+H467</f>
        <v>0</v>
      </c>
      <c r="F467" s="173"/>
      <c r="G467" s="174"/>
      <c r="H467" s="574">
        <v>0</v>
      </c>
      <c r="I467" s="173"/>
      <c r="J467" s="174"/>
      <c r="K467" s="574">
        <v>0</v>
      </c>
      <c r="L467" s="1369">
        <f>I467+J467+K467</f>
        <v>0</v>
      </c>
      <c r="M467" s="7" t="str">
        <f t="shared" si="105"/>
        <v/>
      </c>
      <c r="N467" s="513"/>
    </row>
    <row r="468" spans="1:14" s="15" customFormat="1">
      <c r="A468" s="22">
        <v>30</v>
      </c>
      <c r="B468" s="565">
        <v>7100</v>
      </c>
      <c r="C468" s="1925" t="s">
        <v>755</v>
      </c>
      <c r="D468" s="1925"/>
      <c r="E468" s="566">
        <f t="shared" ref="E468:L468" si="106">+E469+E470</f>
        <v>0</v>
      </c>
      <c r="F468" s="575">
        <f t="shared" si="106"/>
        <v>0</v>
      </c>
      <c r="G468" s="568">
        <f t="shared" si="106"/>
        <v>0</v>
      </c>
      <c r="H468" s="569">
        <f>+H469+H470</f>
        <v>0</v>
      </c>
      <c r="I468" s="575">
        <f t="shared" si="106"/>
        <v>0</v>
      </c>
      <c r="J468" s="568">
        <f t="shared" si="106"/>
        <v>0</v>
      </c>
      <c r="K468" s="569">
        <f t="shared" si="106"/>
        <v>0</v>
      </c>
      <c r="L468" s="566">
        <f t="shared" si="106"/>
        <v>0</v>
      </c>
      <c r="M468" s="7" t="str">
        <f t="shared" si="105"/>
        <v/>
      </c>
      <c r="N468" s="513"/>
    </row>
    <row r="469" spans="1:14" ht="18.75" customHeight="1">
      <c r="A469" s="23">
        <v>35</v>
      </c>
      <c r="B469" s="570"/>
      <c r="C469" s="150">
        <v>7101</v>
      </c>
      <c r="D469" s="576" t="s">
        <v>756</v>
      </c>
      <c r="E469" s="1365">
        <f>F469+G469+H469</f>
        <v>0</v>
      </c>
      <c r="F469" s="152"/>
      <c r="G469" s="153"/>
      <c r="H469" s="572">
        <v>0</v>
      </c>
      <c r="I469" s="152"/>
      <c r="J469" s="153"/>
      <c r="K469" s="572">
        <v>0</v>
      </c>
      <c r="L469" s="1365">
        <f>I469+J469+K469</f>
        <v>0</v>
      </c>
      <c r="M469" s="7" t="str">
        <f t="shared" si="105"/>
        <v/>
      </c>
      <c r="N469" s="513"/>
    </row>
    <row r="470" spans="1:14" ht="18.75" customHeight="1">
      <c r="A470" s="23">
        <v>40</v>
      </c>
      <c r="B470" s="570"/>
      <c r="C470" s="179">
        <v>7102</v>
      </c>
      <c r="D470" s="188" t="s">
        <v>757</v>
      </c>
      <c r="E470" s="1369">
        <f>F470+G470+H470</f>
        <v>0</v>
      </c>
      <c r="F470" s="173"/>
      <c r="G470" s="174"/>
      <c r="H470" s="574">
        <v>0</v>
      </c>
      <c r="I470" s="173"/>
      <c r="J470" s="174"/>
      <c r="K470" s="574">
        <v>0</v>
      </c>
      <c r="L470" s="1369">
        <f>I470+J470+K470</f>
        <v>0</v>
      </c>
      <c r="M470" s="7" t="str">
        <f t="shared" si="105"/>
        <v/>
      </c>
      <c r="N470" s="513"/>
    </row>
    <row r="471" spans="1:14" s="15" customFormat="1">
      <c r="A471" s="22">
        <v>45</v>
      </c>
      <c r="B471" s="565">
        <v>7200</v>
      </c>
      <c r="C471" s="1925" t="s">
        <v>1907</v>
      </c>
      <c r="D471" s="1925"/>
      <c r="E471" s="566">
        <f t="shared" ref="E471:L471" si="107">+E472+E473</f>
        <v>0</v>
      </c>
      <c r="F471" s="575">
        <f t="shared" si="107"/>
        <v>0</v>
      </c>
      <c r="G471" s="568">
        <f t="shared" si="107"/>
        <v>0</v>
      </c>
      <c r="H471" s="569">
        <f>+H472+H473</f>
        <v>0</v>
      </c>
      <c r="I471" s="575">
        <f t="shared" si="107"/>
        <v>0</v>
      </c>
      <c r="J471" s="568">
        <f t="shared" si="107"/>
        <v>0</v>
      </c>
      <c r="K471" s="569">
        <f t="shared" si="107"/>
        <v>0</v>
      </c>
      <c r="L471" s="566">
        <f t="shared" si="107"/>
        <v>0</v>
      </c>
      <c r="M471" s="7" t="str">
        <f t="shared" si="105"/>
        <v/>
      </c>
      <c r="N471" s="513"/>
    </row>
    <row r="472" spans="1:14" ht="18.75" customHeight="1">
      <c r="A472" s="23">
        <v>50</v>
      </c>
      <c r="B472" s="570"/>
      <c r="C472" s="577">
        <v>7201</v>
      </c>
      <c r="D472" s="578" t="s">
        <v>1908</v>
      </c>
      <c r="E472" s="1379">
        <f>F472+G472+H472</f>
        <v>0</v>
      </c>
      <c r="F472" s="152"/>
      <c r="G472" s="579"/>
      <c r="H472" s="572">
        <v>0</v>
      </c>
      <c r="I472" s="152"/>
      <c r="J472" s="579"/>
      <c r="K472" s="572">
        <v>0</v>
      </c>
      <c r="L472" s="1379">
        <f>I472+J472+K472</f>
        <v>0</v>
      </c>
      <c r="M472" s="7" t="str">
        <f t="shared" si="105"/>
        <v/>
      </c>
      <c r="N472" s="513"/>
    </row>
    <row r="473" spans="1:14" ht="18.75" customHeight="1">
      <c r="A473" s="23">
        <v>55</v>
      </c>
      <c r="B473" s="570"/>
      <c r="C473" s="162">
        <v>7202</v>
      </c>
      <c r="D473" s="580" t="s">
        <v>1909</v>
      </c>
      <c r="E473" s="1378">
        <f>F473+G473+H473</f>
        <v>0</v>
      </c>
      <c r="F473" s="173"/>
      <c r="G473" s="165"/>
      <c r="H473" s="574">
        <v>0</v>
      </c>
      <c r="I473" s="173"/>
      <c r="J473" s="165"/>
      <c r="K473" s="574">
        <v>0</v>
      </c>
      <c r="L473" s="1378">
        <f>I473+J473+K473</f>
        <v>0</v>
      </c>
      <c r="M473" s="7" t="str">
        <f t="shared" si="105"/>
        <v/>
      </c>
      <c r="N473" s="513"/>
    </row>
    <row r="474" spans="1:14" s="15" customFormat="1" ht="18.75" customHeight="1">
      <c r="A474" s="22">
        <v>60</v>
      </c>
      <c r="B474" s="565">
        <v>7300</v>
      </c>
      <c r="C474" s="1908" t="s">
        <v>758</v>
      </c>
      <c r="D474" s="1909"/>
      <c r="E474" s="566">
        <f t="shared" ref="E474:L474" si="108">SUM(E475:E480)</f>
        <v>0</v>
      </c>
      <c r="F474" s="575">
        <f t="shared" si="108"/>
        <v>0</v>
      </c>
      <c r="G474" s="581">
        <f t="shared" si="108"/>
        <v>0</v>
      </c>
      <c r="H474" s="569">
        <f>SUM(H475:H480)</f>
        <v>0</v>
      </c>
      <c r="I474" s="575">
        <f t="shared" si="108"/>
        <v>0</v>
      </c>
      <c r="J474" s="581">
        <f t="shared" si="108"/>
        <v>0</v>
      </c>
      <c r="K474" s="569">
        <f t="shared" si="108"/>
        <v>0</v>
      </c>
      <c r="L474" s="566">
        <f t="shared" si="108"/>
        <v>0</v>
      </c>
      <c r="M474" s="7" t="str">
        <f t="shared" si="105"/>
        <v/>
      </c>
      <c r="N474" s="513"/>
    </row>
    <row r="475" spans="1:14" ht="18.75" customHeight="1">
      <c r="A475" s="23">
        <v>65</v>
      </c>
      <c r="B475" s="149"/>
      <c r="C475" s="577">
        <v>7320</v>
      </c>
      <c r="D475" s="582" t="s">
        <v>759</v>
      </c>
      <c r="E475" s="1380">
        <f t="shared" ref="E475:E480" si="109">F475+G475+H475</f>
        <v>0</v>
      </c>
      <c r="F475" s="583"/>
      <c r="G475" s="153"/>
      <c r="H475" s="572">
        <v>0</v>
      </c>
      <c r="I475" s="583"/>
      <c r="J475" s="153"/>
      <c r="K475" s="572">
        <v>0</v>
      </c>
      <c r="L475" s="1380">
        <f t="shared" ref="L475:L480" si="110">I475+J475+K475</f>
        <v>0</v>
      </c>
      <c r="M475" s="7" t="str">
        <f t="shared" si="105"/>
        <v/>
      </c>
      <c r="N475" s="513"/>
    </row>
    <row r="476" spans="1:14" ht="31.5">
      <c r="A476" s="23">
        <v>85</v>
      </c>
      <c r="B476" s="149"/>
      <c r="C476" s="162">
        <v>7369</v>
      </c>
      <c r="D476" s="584" t="s">
        <v>760</v>
      </c>
      <c r="E476" s="1381">
        <f t="shared" si="109"/>
        <v>0</v>
      </c>
      <c r="F476" s="164"/>
      <c r="G476" s="445"/>
      <c r="H476" s="585">
        <v>0</v>
      </c>
      <c r="I476" s="164"/>
      <c r="J476" s="445"/>
      <c r="K476" s="585">
        <v>0</v>
      </c>
      <c r="L476" s="1381">
        <f t="shared" si="110"/>
        <v>0</v>
      </c>
      <c r="M476" s="7" t="str">
        <f t="shared" si="105"/>
        <v/>
      </c>
      <c r="N476" s="513"/>
    </row>
    <row r="477" spans="1:14" ht="31.5">
      <c r="A477" s="23">
        <v>90</v>
      </c>
      <c r="B477" s="149"/>
      <c r="C477" s="586">
        <v>7370</v>
      </c>
      <c r="D477" s="587" t="s">
        <v>761</v>
      </c>
      <c r="E477" s="1382">
        <f t="shared" si="109"/>
        <v>0</v>
      </c>
      <c r="F477" s="588"/>
      <c r="G477" s="589"/>
      <c r="H477" s="590">
        <v>0</v>
      </c>
      <c r="I477" s="588"/>
      <c r="J477" s="589"/>
      <c r="K477" s="590">
        <v>0</v>
      </c>
      <c r="L477" s="1382">
        <f t="shared" si="110"/>
        <v>0</v>
      </c>
      <c r="M477" s="7" t="str">
        <f t="shared" si="105"/>
        <v/>
      </c>
      <c r="N477" s="513"/>
    </row>
    <row r="478" spans="1:14" ht="18.75" customHeight="1">
      <c r="A478" s="23">
        <v>95</v>
      </c>
      <c r="B478" s="149"/>
      <c r="C478" s="577">
        <v>7391</v>
      </c>
      <c r="D478" s="591" t="s">
        <v>762</v>
      </c>
      <c r="E478" s="1379">
        <f t="shared" si="109"/>
        <v>0</v>
      </c>
      <c r="F478" s="583"/>
      <c r="G478" s="450"/>
      <c r="H478" s="573">
        <v>0</v>
      </c>
      <c r="I478" s="583"/>
      <c r="J478" s="450"/>
      <c r="K478" s="573">
        <v>0</v>
      </c>
      <c r="L478" s="1379">
        <f t="shared" si="110"/>
        <v>0</v>
      </c>
      <c r="M478" s="7" t="str">
        <f t="shared" si="105"/>
        <v/>
      </c>
      <c r="N478" s="513"/>
    </row>
    <row r="479" spans="1:14" ht="18.75" customHeight="1">
      <c r="A479" s="23">
        <v>100</v>
      </c>
      <c r="B479" s="149"/>
      <c r="C479" s="156">
        <v>7392</v>
      </c>
      <c r="D479" s="592" t="s">
        <v>763</v>
      </c>
      <c r="E479" s="1366">
        <f t="shared" si="109"/>
        <v>0</v>
      </c>
      <c r="F479" s="1545">
        <v>0</v>
      </c>
      <c r="G479" s="1545">
        <v>0</v>
      </c>
      <c r="H479" s="573">
        <v>0</v>
      </c>
      <c r="I479" s="1545">
        <v>0</v>
      </c>
      <c r="J479" s="1545">
        <v>0</v>
      </c>
      <c r="K479" s="573">
        <v>0</v>
      </c>
      <c r="L479" s="1366">
        <f t="shared" si="110"/>
        <v>0</v>
      </c>
      <c r="M479" s="7" t="str">
        <f t="shared" si="105"/>
        <v/>
      </c>
      <c r="N479" s="513"/>
    </row>
    <row r="480" spans="1:14" ht="18.75" customHeight="1">
      <c r="A480" s="23">
        <v>105</v>
      </c>
      <c r="B480" s="149"/>
      <c r="C480" s="162">
        <v>7393</v>
      </c>
      <c r="D480" s="182" t="s">
        <v>764</v>
      </c>
      <c r="E480" s="1378">
        <f t="shared" si="109"/>
        <v>0</v>
      </c>
      <c r="F480" s="164"/>
      <c r="G480" s="174"/>
      <c r="H480" s="574">
        <v>0</v>
      </c>
      <c r="I480" s="164"/>
      <c r="J480" s="174"/>
      <c r="K480" s="574">
        <v>0</v>
      </c>
      <c r="L480" s="1378">
        <f t="shared" si="110"/>
        <v>0</v>
      </c>
      <c r="M480" s="7" t="str">
        <f t="shared" si="105"/>
        <v/>
      </c>
      <c r="N480" s="513"/>
    </row>
    <row r="481" spans="1:232" s="46" customFormat="1" ht="18.75" customHeight="1">
      <c r="A481" s="26">
        <v>110</v>
      </c>
      <c r="B481" s="565">
        <v>7900</v>
      </c>
      <c r="C481" s="1926" t="s">
        <v>765</v>
      </c>
      <c r="D481" s="1927"/>
      <c r="E481" s="593">
        <f t="shared" ref="E481:L481" si="111">+E482+E483</f>
        <v>0</v>
      </c>
      <c r="F481" s="594">
        <f t="shared" si="111"/>
        <v>0</v>
      </c>
      <c r="G481" s="595">
        <f t="shared" si="111"/>
        <v>0</v>
      </c>
      <c r="H481" s="569">
        <f>+H482+H483</f>
        <v>0</v>
      </c>
      <c r="I481" s="594">
        <f t="shared" si="111"/>
        <v>0</v>
      </c>
      <c r="J481" s="595">
        <f t="shared" si="111"/>
        <v>0</v>
      </c>
      <c r="K481" s="569">
        <f t="shared" si="111"/>
        <v>0</v>
      </c>
      <c r="L481" s="593">
        <f t="shared" si="111"/>
        <v>0</v>
      </c>
      <c r="M481" s="7" t="str">
        <f t="shared" si="105"/>
        <v/>
      </c>
      <c r="N481" s="513"/>
      <c r="O481" s="48"/>
      <c r="P481" s="48"/>
      <c r="Q481" s="49"/>
      <c r="R481" s="48"/>
      <c r="S481" s="48"/>
      <c r="T481" s="49"/>
      <c r="U481" s="50"/>
      <c r="V481" s="50"/>
      <c r="W481" s="51"/>
      <c r="X481" s="50"/>
      <c r="Y481" s="50"/>
      <c r="Z481" s="51"/>
      <c r="AA481" s="50"/>
      <c r="AB481" s="50"/>
      <c r="AC481" s="52"/>
      <c r="AD481" s="50"/>
      <c r="AE481" s="50"/>
      <c r="AF481" s="51"/>
      <c r="AG481" s="50"/>
      <c r="AH481" s="50"/>
      <c r="AI481" s="51"/>
      <c r="AJ481" s="50"/>
      <c r="AK481" s="51"/>
      <c r="AL481" s="52"/>
      <c r="AM481" s="51"/>
      <c r="AN481" s="51"/>
      <c r="AO481" s="50"/>
      <c r="AP481" s="50"/>
      <c r="AQ481" s="51"/>
      <c r="AR481" s="50"/>
      <c r="AS481" s="2"/>
      <c r="AT481" s="50"/>
    </row>
    <row r="482" spans="1:232" s="58" customFormat="1" ht="18.75" customHeight="1">
      <c r="A482" s="53">
        <v>115</v>
      </c>
      <c r="B482" s="149"/>
      <c r="C482" s="596">
        <v>7901</v>
      </c>
      <c r="D482" s="597" t="s">
        <v>766</v>
      </c>
      <c r="E482" s="1379">
        <f>F482+G482+H482</f>
        <v>0</v>
      </c>
      <c r="F482" s="1545">
        <v>0</v>
      </c>
      <c r="G482" s="1545">
        <v>0</v>
      </c>
      <c r="H482" s="572">
        <v>0</v>
      </c>
      <c r="I482" s="1545">
        <v>0</v>
      </c>
      <c r="J482" s="1545">
        <v>0</v>
      </c>
      <c r="K482" s="572">
        <v>0</v>
      </c>
      <c r="L482" s="1379">
        <f>I482+J482+K482</f>
        <v>0</v>
      </c>
      <c r="M482" s="7" t="str">
        <f t="shared" si="105"/>
        <v/>
      </c>
      <c r="N482" s="513"/>
      <c r="O482" s="54"/>
      <c r="P482" s="55"/>
      <c r="Q482" s="54"/>
      <c r="R482" s="54"/>
      <c r="S482" s="55"/>
      <c r="T482" s="54"/>
      <c r="U482" s="54"/>
      <c r="V482" s="55"/>
      <c r="W482" s="54"/>
      <c r="X482" s="54"/>
      <c r="Y482" s="55"/>
      <c r="Z482" s="54"/>
      <c r="AA482" s="54"/>
      <c r="AB482" s="56"/>
      <c r="AC482" s="54"/>
      <c r="AD482" s="54"/>
      <c r="AE482" s="55"/>
      <c r="AF482" s="54"/>
      <c r="AG482" s="54"/>
      <c r="AH482" s="55"/>
      <c r="AI482" s="54"/>
      <c r="AJ482" s="55"/>
      <c r="AK482" s="56"/>
      <c r="AL482" s="55"/>
      <c r="AM482" s="55"/>
      <c r="AN482" s="54"/>
      <c r="AO482" s="54"/>
      <c r="AP482" s="55"/>
      <c r="AQ482" s="54"/>
      <c r="AR482" s="57"/>
      <c r="AS482" s="54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  <c r="CD482" s="57"/>
      <c r="CE482" s="57"/>
      <c r="CF482" s="57"/>
      <c r="CG482" s="57"/>
      <c r="CH482" s="57"/>
      <c r="CI482" s="57"/>
      <c r="CJ482" s="57"/>
      <c r="CK482" s="57"/>
      <c r="CL482" s="57"/>
      <c r="CM482" s="57"/>
      <c r="CN482" s="57"/>
      <c r="CO482" s="57"/>
      <c r="CP482" s="57"/>
      <c r="CQ482" s="57"/>
      <c r="CR482" s="57"/>
      <c r="CS482" s="57"/>
      <c r="CT482" s="57"/>
      <c r="CU482" s="57"/>
      <c r="CV482" s="57"/>
      <c r="CW482" s="57"/>
      <c r="CX482" s="57"/>
      <c r="CY482" s="57"/>
      <c r="CZ482" s="57"/>
      <c r="DA482" s="57"/>
      <c r="DB482" s="57"/>
      <c r="DC482" s="57"/>
      <c r="DD482" s="57"/>
      <c r="DE482" s="57"/>
      <c r="DF482" s="57"/>
      <c r="DG482" s="57"/>
      <c r="DH482" s="57"/>
      <c r="DI482" s="57"/>
      <c r="DJ482" s="57"/>
      <c r="DK482" s="57"/>
      <c r="DL482" s="57"/>
      <c r="DM482" s="57"/>
      <c r="DN482" s="57"/>
      <c r="DO482" s="57"/>
      <c r="DP482" s="57"/>
      <c r="DQ482" s="57"/>
      <c r="DR482" s="57"/>
      <c r="DS482" s="57"/>
      <c r="DT482" s="57"/>
      <c r="DU482" s="57"/>
      <c r="DV482" s="57"/>
      <c r="DW482" s="57"/>
      <c r="DX482" s="57"/>
      <c r="DY482" s="57"/>
      <c r="DZ482" s="57"/>
      <c r="EA482" s="57"/>
      <c r="EB482" s="57"/>
      <c r="EC482" s="57"/>
      <c r="ED482" s="57"/>
      <c r="EE482" s="57"/>
      <c r="EF482" s="57"/>
      <c r="EG482" s="57"/>
      <c r="EH482" s="57"/>
      <c r="EI482" s="57"/>
      <c r="EJ482" s="57"/>
      <c r="EK482" s="57"/>
      <c r="EL482" s="57"/>
      <c r="EM482" s="57"/>
      <c r="EN482" s="57"/>
      <c r="EO482" s="57"/>
      <c r="EP482" s="57"/>
      <c r="EQ482" s="57"/>
      <c r="ER482" s="57"/>
      <c r="ES482" s="57"/>
      <c r="ET482" s="57"/>
      <c r="EU482" s="57"/>
      <c r="EV482" s="57"/>
      <c r="EW482" s="57"/>
      <c r="EX482" s="57"/>
      <c r="EY482" s="57"/>
      <c r="EZ482" s="57"/>
      <c r="FA482" s="57"/>
      <c r="FB482" s="57"/>
      <c r="FC482" s="57"/>
      <c r="FD482" s="57"/>
      <c r="FE482" s="57"/>
      <c r="FF482" s="57"/>
      <c r="FG482" s="57"/>
      <c r="FH482" s="57"/>
      <c r="FI482" s="57"/>
      <c r="FJ482" s="57"/>
      <c r="FK482" s="57"/>
      <c r="FL482" s="57"/>
      <c r="FM482" s="57"/>
      <c r="FN482" s="57"/>
      <c r="FO482" s="57"/>
      <c r="FP482" s="57"/>
      <c r="FQ482" s="57"/>
      <c r="FR482" s="57"/>
      <c r="FS482" s="57"/>
      <c r="FT482" s="57"/>
      <c r="FU482" s="57"/>
      <c r="FV482" s="57"/>
      <c r="FW482" s="57"/>
      <c r="FX482" s="57"/>
      <c r="FY482" s="57"/>
      <c r="FZ482" s="57"/>
      <c r="GA482" s="57"/>
      <c r="GB482" s="57"/>
      <c r="GC482" s="57"/>
      <c r="GD482" s="57"/>
      <c r="GE482" s="57"/>
      <c r="GF482" s="57"/>
      <c r="GG482" s="57"/>
      <c r="GH482" s="57"/>
      <c r="GI482" s="57"/>
      <c r="GJ482" s="57"/>
      <c r="GK482" s="57"/>
      <c r="GL482" s="57"/>
      <c r="GM482" s="57"/>
      <c r="GN482" s="57"/>
      <c r="GO482" s="57"/>
      <c r="GP482" s="57"/>
      <c r="GQ482" s="57"/>
      <c r="GR482" s="57"/>
      <c r="GS482" s="57"/>
      <c r="GT482" s="57"/>
      <c r="GU482" s="57"/>
      <c r="GV482" s="57"/>
      <c r="GW482" s="57"/>
      <c r="GX482" s="57"/>
      <c r="GY482" s="57"/>
      <c r="GZ482" s="57"/>
      <c r="HA482" s="57"/>
      <c r="HB482" s="57"/>
      <c r="HC482" s="57"/>
      <c r="HD482" s="57"/>
      <c r="HE482" s="57"/>
      <c r="HF482" s="57"/>
      <c r="HG482" s="57"/>
      <c r="HH482" s="57"/>
      <c r="HI482" s="57"/>
      <c r="HJ482" s="57"/>
      <c r="HK482" s="57"/>
      <c r="HL482" s="57"/>
      <c r="HM482" s="57"/>
      <c r="HN482" s="57"/>
      <c r="HO482" s="57"/>
      <c r="HP482" s="57"/>
      <c r="HQ482" s="57"/>
      <c r="HR482" s="57"/>
      <c r="HS482" s="57"/>
      <c r="HT482" s="57"/>
      <c r="HU482" s="57"/>
      <c r="HV482" s="57"/>
      <c r="HW482" s="57"/>
      <c r="HX482" s="57"/>
    </row>
    <row r="483" spans="1:232" s="58" customFormat="1" ht="18.75" customHeight="1">
      <c r="A483" s="53">
        <v>120</v>
      </c>
      <c r="B483" s="149"/>
      <c r="C483" s="598">
        <v>7902</v>
      </c>
      <c r="D483" s="599" t="s">
        <v>767</v>
      </c>
      <c r="E483" s="1378">
        <f>F483+G483+H483</f>
        <v>0</v>
      </c>
      <c r="F483" s="1545">
        <v>0</v>
      </c>
      <c r="G483" s="1545">
        <v>0</v>
      </c>
      <c r="H483" s="574">
        <v>0</v>
      </c>
      <c r="I483" s="1545">
        <v>0</v>
      </c>
      <c r="J483" s="1545">
        <v>0</v>
      </c>
      <c r="K483" s="574">
        <v>0</v>
      </c>
      <c r="L483" s="1378">
        <f>I483+J483+K483</f>
        <v>0</v>
      </c>
      <c r="M483" s="7" t="str">
        <f t="shared" si="105"/>
        <v/>
      </c>
      <c r="N483" s="513"/>
      <c r="O483" s="54"/>
      <c r="P483" s="55"/>
      <c r="Q483" s="54"/>
      <c r="R483" s="54"/>
      <c r="S483" s="55"/>
      <c r="T483" s="54"/>
      <c r="U483" s="54"/>
      <c r="V483" s="55"/>
      <c r="W483" s="54"/>
      <c r="X483" s="54"/>
      <c r="Y483" s="55"/>
      <c r="Z483" s="54"/>
      <c r="AA483" s="54"/>
      <c r="AB483" s="56"/>
      <c r="AC483" s="54"/>
      <c r="AD483" s="54"/>
      <c r="AE483" s="55"/>
      <c r="AF483" s="54"/>
      <c r="AG483" s="54"/>
      <c r="AH483" s="55"/>
      <c r="AI483" s="54"/>
      <c r="AJ483" s="55"/>
      <c r="AK483" s="56"/>
      <c r="AL483" s="55"/>
      <c r="AM483" s="55"/>
      <c r="AN483" s="54"/>
      <c r="AO483" s="54"/>
      <c r="AP483" s="55"/>
      <c r="AQ483" s="54"/>
      <c r="AR483" s="57"/>
      <c r="AS483" s="54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  <c r="CD483" s="57"/>
      <c r="CE483" s="57"/>
      <c r="CF483" s="57"/>
      <c r="CG483" s="57"/>
      <c r="CH483" s="57"/>
      <c r="CI483" s="57"/>
      <c r="CJ483" s="57"/>
      <c r="CK483" s="57"/>
      <c r="CL483" s="57"/>
      <c r="CM483" s="57"/>
      <c r="CN483" s="57"/>
      <c r="CO483" s="57"/>
      <c r="CP483" s="57"/>
      <c r="CQ483" s="57"/>
      <c r="CR483" s="57"/>
      <c r="CS483" s="57"/>
      <c r="CT483" s="57"/>
      <c r="CU483" s="57"/>
      <c r="CV483" s="57"/>
      <c r="CW483" s="57"/>
      <c r="CX483" s="57"/>
      <c r="CY483" s="57"/>
      <c r="CZ483" s="57"/>
      <c r="DA483" s="57"/>
      <c r="DB483" s="57"/>
      <c r="DC483" s="57"/>
      <c r="DD483" s="57"/>
      <c r="DE483" s="57"/>
      <c r="DF483" s="57"/>
      <c r="DG483" s="57"/>
      <c r="DH483" s="57"/>
      <c r="DI483" s="57"/>
      <c r="DJ483" s="57"/>
      <c r="DK483" s="57"/>
      <c r="DL483" s="57"/>
      <c r="DM483" s="57"/>
      <c r="DN483" s="57"/>
      <c r="DO483" s="57"/>
      <c r="DP483" s="57"/>
      <c r="DQ483" s="57"/>
      <c r="DR483" s="57"/>
      <c r="DS483" s="57"/>
      <c r="DT483" s="57"/>
      <c r="DU483" s="57"/>
      <c r="DV483" s="57"/>
      <c r="DW483" s="57"/>
      <c r="DX483" s="57"/>
      <c r="DY483" s="57"/>
      <c r="DZ483" s="57"/>
      <c r="EA483" s="57"/>
      <c r="EB483" s="57"/>
      <c r="EC483" s="57"/>
      <c r="ED483" s="57"/>
      <c r="EE483" s="57"/>
      <c r="EF483" s="57"/>
      <c r="EG483" s="57"/>
      <c r="EH483" s="57"/>
      <c r="EI483" s="57"/>
      <c r="EJ483" s="57"/>
      <c r="EK483" s="57"/>
      <c r="EL483" s="57"/>
      <c r="EM483" s="57"/>
      <c r="EN483" s="57"/>
      <c r="EO483" s="57"/>
      <c r="EP483" s="57"/>
      <c r="EQ483" s="57"/>
      <c r="ER483" s="57"/>
      <c r="ES483" s="57"/>
      <c r="ET483" s="57"/>
      <c r="EU483" s="57"/>
      <c r="EV483" s="57"/>
      <c r="EW483" s="57"/>
      <c r="EX483" s="57"/>
      <c r="EY483" s="57"/>
      <c r="EZ483" s="57"/>
      <c r="FA483" s="57"/>
      <c r="FB483" s="57"/>
      <c r="FC483" s="57"/>
      <c r="FD483" s="57"/>
      <c r="FE483" s="57"/>
      <c r="FF483" s="57"/>
      <c r="FG483" s="57"/>
      <c r="FH483" s="57"/>
      <c r="FI483" s="57"/>
      <c r="FJ483" s="57"/>
      <c r="FK483" s="57"/>
      <c r="FL483" s="57"/>
      <c r="FM483" s="57"/>
      <c r="FN483" s="57"/>
      <c r="FO483" s="57"/>
      <c r="FP483" s="57"/>
      <c r="FQ483" s="57"/>
      <c r="FR483" s="57"/>
      <c r="FS483" s="57"/>
      <c r="FT483" s="57"/>
      <c r="FU483" s="57"/>
      <c r="FV483" s="57"/>
      <c r="FW483" s="57"/>
      <c r="FX483" s="57"/>
      <c r="FY483" s="57"/>
      <c r="FZ483" s="57"/>
      <c r="GA483" s="57"/>
      <c r="GB483" s="57"/>
      <c r="GC483" s="57"/>
      <c r="GD483" s="57"/>
      <c r="GE483" s="57"/>
      <c r="GF483" s="57"/>
      <c r="GG483" s="57"/>
      <c r="GH483" s="57"/>
      <c r="GI483" s="57"/>
      <c r="GJ483" s="57"/>
      <c r="GK483" s="57"/>
      <c r="GL483" s="57"/>
      <c r="GM483" s="57"/>
      <c r="GN483" s="57"/>
      <c r="GO483" s="57"/>
      <c r="GP483" s="57"/>
      <c r="GQ483" s="57"/>
      <c r="GR483" s="57"/>
      <c r="GS483" s="57"/>
      <c r="GT483" s="57"/>
      <c r="GU483" s="57"/>
      <c r="GV483" s="57"/>
      <c r="GW483" s="57"/>
      <c r="GX483" s="57"/>
      <c r="GY483" s="57"/>
      <c r="GZ483" s="57"/>
      <c r="HA483" s="57"/>
      <c r="HB483" s="57"/>
      <c r="HC483" s="57"/>
      <c r="HD483" s="57"/>
      <c r="HE483" s="57"/>
      <c r="HF483" s="57"/>
      <c r="HG483" s="57"/>
      <c r="HH483" s="57"/>
      <c r="HI483" s="57"/>
      <c r="HJ483" s="57"/>
      <c r="HK483" s="57"/>
      <c r="HL483" s="57"/>
      <c r="HM483" s="57"/>
      <c r="HN483" s="57"/>
      <c r="HO483" s="57"/>
      <c r="HP483" s="57"/>
      <c r="HQ483" s="57"/>
      <c r="HR483" s="57"/>
      <c r="HS483" s="57"/>
      <c r="HT483" s="57"/>
      <c r="HU483" s="57"/>
      <c r="HV483" s="57"/>
      <c r="HW483" s="57"/>
      <c r="HX483" s="57"/>
    </row>
    <row r="484" spans="1:232" s="15" customFormat="1" ht="18.75" customHeight="1">
      <c r="A484" s="22">
        <v>125</v>
      </c>
      <c r="B484" s="565">
        <v>8000</v>
      </c>
      <c r="C484" s="1914" t="s">
        <v>895</v>
      </c>
      <c r="D484" s="1914"/>
      <c r="E484" s="566">
        <f t="shared" ref="E484:L484" si="112">SUM(E485:E499)</f>
        <v>0</v>
      </c>
      <c r="F484" s="575">
        <f t="shared" si="112"/>
        <v>0</v>
      </c>
      <c r="G484" s="568">
        <f t="shared" si="112"/>
        <v>0</v>
      </c>
      <c r="H484" s="569">
        <f>SUM(H485:H499)</f>
        <v>0</v>
      </c>
      <c r="I484" s="575">
        <f t="shared" si="112"/>
        <v>0</v>
      </c>
      <c r="J484" s="568">
        <f t="shared" si="112"/>
        <v>0</v>
      </c>
      <c r="K484" s="569">
        <f t="shared" si="112"/>
        <v>0</v>
      </c>
      <c r="L484" s="566">
        <f t="shared" si="112"/>
        <v>0</v>
      </c>
      <c r="M484" s="7" t="str">
        <f t="shared" si="105"/>
        <v/>
      </c>
      <c r="N484" s="513"/>
    </row>
    <row r="485" spans="1:232" ht="18.75" customHeight="1">
      <c r="A485" s="23">
        <v>130</v>
      </c>
      <c r="B485" s="171"/>
      <c r="C485" s="577">
        <v>8011</v>
      </c>
      <c r="D485" s="600" t="s">
        <v>768</v>
      </c>
      <c r="E485" s="1379">
        <f t="shared" ref="E485:E499" si="113">F485+G485+H485</f>
        <v>0</v>
      </c>
      <c r="F485" s="583"/>
      <c r="G485" s="579"/>
      <c r="H485" s="572">
        <v>0</v>
      </c>
      <c r="I485" s="583"/>
      <c r="J485" s="579"/>
      <c r="K485" s="572">
        <v>0</v>
      </c>
      <c r="L485" s="1379">
        <f t="shared" ref="L485:L499" si="114">I485+J485+K485</f>
        <v>0</v>
      </c>
      <c r="M485" s="7" t="str">
        <f t="shared" si="105"/>
        <v/>
      </c>
      <c r="N485" s="513"/>
    </row>
    <row r="486" spans="1:232" ht="18.75" customHeight="1">
      <c r="A486" s="23">
        <v>135</v>
      </c>
      <c r="B486" s="171"/>
      <c r="C486" s="156">
        <v>8012</v>
      </c>
      <c r="D486" s="157" t="s">
        <v>769</v>
      </c>
      <c r="E486" s="1366">
        <f t="shared" si="113"/>
        <v>0</v>
      </c>
      <c r="F486" s="158"/>
      <c r="G486" s="159"/>
      <c r="H486" s="573">
        <v>0</v>
      </c>
      <c r="I486" s="158"/>
      <c r="J486" s="159"/>
      <c r="K486" s="573">
        <v>0</v>
      </c>
      <c r="L486" s="1366">
        <f t="shared" si="114"/>
        <v>0</v>
      </c>
      <c r="M486" s="7" t="str">
        <f t="shared" si="105"/>
        <v/>
      </c>
      <c r="N486" s="513"/>
    </row>
    <row r="487" spans="1:232" ht="18.75" customHeight="1">
      <c r="A487" s="23">
        <v>140</v>
      </c>
      <c r="B487" s="171"/>
      <c r="C487" s="156">
        <v>8017</v>
      </c>
      <c r="D487" s="157" t="s">
        <v>770</v>
      </c>
      <c r="E487" s="1366">
        <f t="shared" si="113"/>
        <v>0</v>
      </c>
      <c r="F487" s="158"/>
      <c r="G487" s="159"/>
      <c r="H487" s="573">
        <v>0</v>
      </c>
      <c r="I487" s="158"/>
      <c r="J487" s="159"/>
      <c r="K487" s="573">
        <v>0</v>
      </c>
      <c r="L487" s="1366">
        <f t="shared" si="114"/>
        <v>0</v>
      </c>
      <c r="M487" s="7" t="str">
        <f t="shared" si="105"/>
        <v/>
      </c>
      <c r="N487" s="513"/>
    </row>
    <row r="488" spans="1:232" ht="18.75" customHeight="1">
      <c r="A488" s="23">
        <v>145</v>
      </c>
      <c r="B488" s="171"/>
      <c r="C488" s="162">
        <v>8018</v>
      </c>
      <c r="D488" s="182" t="s">
        <v>771</v>
      </c>
      <c r="E488" s="1378">
        <f t="shared" si="113"/>
        <v>0</v>
      </c>
      <c r="F488" s="164"/>
      <c r="G488" s="445"/>
      <c r="H488" s="585">
        <v>0</v>
      </c>
      <c r="I488" s="164"/>
      <c r="J488" s="445"/>
      <c r="K488" s="585">
        <v>0</v>
      </c>
      <c r="L488" s="1378">
        <f t="shared" si="114"/>
        <v>0</v>
      </c>
      <c r="M488" s="7" t="str">
        <f t="shared" si="105"/>
        <v/>
      </c>
      <c r="N488" s="513"/>
    </row>
    <row r="489" spans="1:232" ht="18.75" customHeight="1">
      <c r="A489" s="23">
        <v>150</v>
      </c>
      <c r="B489" s="171"/>
      <c r="C489" s="447">
        <v>8031</v>
      </c>
      <c r="D489" s="448" t="s">
        <v>772</v>
      </c>
      <c r="E489" s="1368">
        <f t="shared" si="113"/>
        <v>0</v>
      </c>
      <c r="F489" s="449"/>
      <c r="G489" s="450"/>
      <c r="H489" s="573">
        <v>0</v>
      </c>
      <c r="I489" s="449"/>
      <c r="J489" s="450"/>
      <c r="K489" s="573">
        <v>0</v>
      </c>
      <c r="L489" s="1368">
        <f t="shared" si="114"/>
        <v>0</v>
      </c>
      <c r="M489" s="7" t="str">
        <f t="shared" si="105"/>
        <v/>
      </c>
      <c r="N489" s="513"/>
    </row>
    <row r="490" spans="1:232" ht="18.75" customHeight="1">
      <c r="A490" s="23">
        <v>155</v>
      </c>
      <c r="B490" s="171"/>
      <c r="C490" s="156">
        <v>8032</v>
      </c>
      <c r="D490" s="157" t="s">
        <v>773</v>
      </c>
      <c r="E490" s="1366">
        <f t="shared" si="113"/>
        <v>0</v>
      </c>
      <c r="F490" s="158"/>
      <c r="G490" s="159"/>
      <c r="H490" s="573">
        <v>0</v>
      </c>
      <c r="I490" s="158"/>
      <c r="J490" s="159"/>
      <c r="K490" s="573">
        <v>0</v>
      </c>
      <c r="L490" s="1366">
        <f t="shared" si="114"/>
        <v>0</v>
      </c>
      <c r="M490" s="7" t="str">
        <f t="shared" si="105"/>
        <v/>
      </c>
      <c r="N490" s="513"/>
    </row>
    <row r="491" spans="1:232" ht="18.75" customHeight="1">
      <c r="A491" s="23">
        <v>175</v>
      </c>
      <c r="B491" s="171"/>
      <c r="C491" s="156">
        <v>8037</v>
      </c>
      <c r="D491" s="157" t="s">
        <v>774</v>
      </c>
      <c r="E491" s="1366">
        <f t="shared" si="113"/>
        <v>0</v>
      </c>
      <c r="F491" s="158"/>
      <c r="G491" s="159"/>
      <c r="H491" s="573">
        <v>0</v>
      </c>
      <c r="I491" s="158"/>
      <c r="J491" s="159"/>
      <c r="K491" s="573">
        <v>0</v>
      </c>
      <c r="L491" s="1366">
        <f t="shared" si="114"/>
        <v>0</v>
      </c>
      <c r="M491" s="7" t="str">
        <f t="shared" si="105"/>
        <v/>
      </c>
      <c r="N491" s="513"/>
    </row>
    <row r="492" spans="1:232" ht="18.75" customHeight="1">
      <c r="A492" s="23">
        <v>180</v>
      </c>
      <c r="B492" s="171"/>
      <c r="C492" s="442">
        <v>8038</v>
      </c>
      <c r="D492" s="443" t="s">
        <v>283</v>
      </c>
      <c r="E492" s="1367">
        <f t="shared" si="113"/>
        <v>0</v>
      </c>
      <c r="F492" s="444"/>
      <c r="G492" s="445"/>
      <c r="H492" s="585">
        <v>0</v>
      </c>
      <c r="I492" s="444"/>
      <c r="J492" s="445"/>
      <c r="K492" s="585">
        <v>0</v>
      </c>
      <c r="L492" s="1367">
        <f t="shared" si="114"/>
        <v>0</v>
      </c>
      <c r="M492" s="7" t="str">
        <f t="shared" si="105"/>
        <v/>
      </c>
      <c r="N492" s="513"/>
    </row>
    <row r="493" spans="1:232" ht="18.75" customHeight="1">
      <c r="A493" s="23">
        <v>185</v>
      </c>
      <c r="B493" s="171"/>
      <c r="C493" s="447">
        <v>8051</v>
      </c>
      <c r="D493" s="461" t="s">
        <v>896</v>
      </c>
      <c r="E493" s="1368">
        <f t="shared" si="113"/>
        <v>0</v>
      </c>
      <c r="F493" s="449"/>
      <c r="G493" s="450"/>
      <c r="H493" s="573">
        <v>0</v>
      </c>
      <c r="I493" s="449"/>
      <c r="J493" s="450"/>
      <c r="K493" s="573">
        <v>0</v>
      </c>
      <c r="L493" s="1368">
        <f t="shared" si="114"/>
        <v>0</v>
      </c>
      <c r="M493" s="7" t="str">
        <f t="shared" si="105"/>
        <v/>
      </c>
      <c r="N493" s="513"/>
    </row>
    <row r="494" spans="1:232" ht="18.75" customHeight="1">
      <c r="A494" s="23">
        <v>190</v>
      </c>
      <c r="B494" s="171"/>
      <c r="C494" s="156">
        <v>8052</v>
      </c>
      <c r="D494" s="196" t="s">
        <v>897</v>
      </c>
      <c r="E494" s="1366">
        <f t="shared" si="113"/>
        <v>0</v>
      </c>
      <c r="F494" s="158"/>
      <c r="G494" s="159"/>
      <c r="H494" s="573">
        <v>0</v>
      </c>
      <c r="I494" s="158"/>
      <c r="J494" s="159"/>
      <c r="K494" s="573">
        <v>0</v>
      </c>
      <c r="L494" s="1366">
        <f t="shared" si="114"/>
        <v>0</v>
      </c>
      <c r="M494" s="7" t="str">
        <f t="shared" si="105"/>
        <v/>
      </c>
      <c r="N494" s="513"/>
    </row>
    <row r="495" spans="1:232" ht="18.75" customHeight="1">
      <c r="A495" s="23">
        <v>195</v>
      </c>
      <c r="B495" s="171"/>
      <c r="C495" s="156">
        <v>8057</v>
      </c>
      <c r="D495" s="196" t="s">
        <v>898</v>
      </c>
      <c r="E495" s="1366">
        <f t="shared" si="113"/>
        <v>0</v>
      </c>
      <c r="F495" s="158"/>
      <c r="G495" s="159"/>
      <c r="H495" s="573">
        <v>0</v>
      </c>
      <c r="I495" s="158"/>
      <c r="J495" s="159"/>
      <c r="K495" s="573">
        <v>0</v>
      </c>
      <c r="L495" s="1366">
        <f t="shared" si="114"/>
        <v>0</v>
      </c>
      <c r="M495" s="7" t="str">
        <f t="shared" si="105"/>
        <v/>
      </c>
      <c r="N495" s="513"/>
    </row>
    <row r="496" spans="1:232" ht="18.75" customHeight="1">
      <c r="A496" s="23">
        <v>200</v>
      </c>
      <c r="B496" s="171"/>
      <c r="C496" s="442">
        <v>8058</v>
      </c>
      <c r="D496" s="462" t="s">
        <v>899</v>
      </c>
      <c r="E496" s="1367">
        <f t="shared" si="113"/>
        <v>0</v>
      </c>
      <c r="F496" s="444"/>
      <c r="G496" s="445"/>
      <c r="H496" s="585">
        <v>0</v>
      </c>
      <c r="I496" s="444"/>
      <c r="J496" s="445"/>
      <c r="K496" s="585">
        <v>0</v>
      </c>
      <c r="L496" s="1367">
        <f t="shared" si="114"/>
        <v>0</v>
      </c>
      <c r="M496" s="7" t="str">
        <f t="shared" si="105"/>
        <v/>
      </c>
      <c r="N496" s="513"/>
    </row>
    <row r="497" spans="1:14" ht="18.75" customHeight="1">
      <c r="A497" s="23">
        <v>205</v>
      </c>
      <c r="B497" s="171"/>
      <c r="C497" s="586">
        <v>8080</v>
      </c>
      <c r="D497" s="601" t="s">
        <v>121</v>
      </c>
      <c r="E497" s="1383">
        <f t="shared" si="113"/>
        <v>0</v>
      </c>
      <c r="F497" s="1545">
        <v>0</v>
      </c>
      <c r="G497" s="1545">
        <v>0</v>
      </c>
      <c r="H497" s="590">
        <v>0</v>
      </c>
      <c r="I497" s="1545">
        <v>0</v>
      </c>
      <c r="J497" s="1545">
        <v>0</v>
      </c>
      <c r="K497" s="590">
        <v>0</v>
      </c>
      <c r="L497" s="1383">
        <f t="shared" si="114"/>
        <v>0</v>
      </c>
      <c r="M497" s="7" t="str">
        <f t="shared" si="105"/>
        <v/>
      </c>
      <c r="N497" s="513"/>
    </row>
    <row r="498" spans="1:14" ht="18.75" customHeight="1">
      <c r="A498" s="23">
        <v>210</v>
      </c>
      <c r="B498" s="171"/>
      <c r="C498" s="577">
        <v>8097</v>
      </c>
      <c r="D498" s="591" t="s">
        <v>284</v>
      </c>
      <c r="E498" s="1379">
        <f t="shared" si="113"/>
        <v>0</v>
      </c>
      <c r="F498" s="1545">
        <v>0</v>
      </c>
      <c r="G498" s="1545">
        <v>0</v>
      </c>
      <c r="H498" s="573">
        <v>0</v>
      </c>
      <c r="I498" s="1545">
        <v>0</v>
      </c>
      <c r="J498" s="1545">
        <v>0</v>
      </c>
      <c r="K498" s="573">
        <v>0</v>
      </c>
      <c r="L498" s="1379">
        <f t="shared" si="114"/>
        <v>0</v>
      </c>
      <c r="M498" s="7" t="str">
        <f t="shared" si="105"/>
        <v/>
      </c>
      <c r="N498" s="513"/>
    </row>
    <row r="499" spans="1:14" ht="18.75" customHeight="1">
      <c r="A499" s="23">
        <v>215</v>
      </c>
      <c r="B499" s="171"/>
      <c r="C499" s="179">
        <v>8098</v>
      </c>
      <c r="D499" s="197" t="s">
        <v>285</v>
      </c>
      <c r="E499" s="1369">
        <f t="shared" si="113"/>
        <v>0</v>
      </c>
      <c r="F499" s="1545">
        <v>0</v>
      </c>
      <c r="G499" s="1545">
        <v>0</v>
      </c>
      <c r="H499" s="574">
        <v>0</v>
      </c>
      <c r="I499" s="1545">
        <v>0</v>
      </c>
      <c r="J499" s="1545">
        <v>0</v>
      </c>
      <c r="K499" s="574">
        <v>0</v>
      </c>
      <c r="L499" s="1369">
        <f t="shared" si="114"/>
        <v>0</v>
      </c>
      <c r="M499" s="7" t="str">
        <f t="shared" si="105"/>
        <v/>
      </c>
      <c r="N499" s="513"/>
    </row>
    <row r="500" spans="1:14" s="15" customFormat="1" ht="18.75" customHeight="1">
      <c r="A500" s="22">
        <v>220</v>
      </c>
      <c r="B500" s="565">
        <v>8100</v>
      </c>
      <c r="C500" s="1917" t="s">
        <v>900</v>
      </c>
      <c r="D500" s="1918"/>
      <c r="E500" s="566">
        <f t="shared" ref="E500:L500" si="115">SUM(E501:E504)</f>
        <v>0</v>
      </c>
      <c r="F500" s="575">
        <f t="shared" si="115"/>
        <v>0</v>
      </c>
      <c r="G500" s="568">
        <f t="shared" si="115"/>
        <v>0</v>
      </c>
      <c r="H500" s="569">
        <f>SUM(H501:H504)</f>
        <v>0</v>
      </c>
      <c r="I500" s="575">
        <f t="shared" si="115"/>
        <v>0</v>
      </c>
      <c r="J500" s="568">
        <f t="shared" si="115"/>
        <v>0</v>
      </c>
      <c r="K500" s="569">
        <f t="shared" si="115"/>
        <v>0</v>
      </c>
      <c r="L500" s="566">
        <f t="shared" si="115"/>
        <v>0</v>
      </c>
      <c r="M500" s="7" t="str">
        <f t="shared" si="105"/>
        <v/>
      </c>
      <c r="N500" s="513"/>
    </row>
    <row r="501" spans="1:14" ht="18.75" customHeight="1">
      <c r="A501" s="23">
        <v>225</v>
      </c>
      <c r="B501" s="149"/>
      <c r="C501" s="150">
        <v>8111</v>
      </c>
      <c r="D501" s="187" t="s">
        <v>286</v>
      </c>
      <c r="E501" s="1365">
        <f>F501+G501+H501</f>
        <v>0</v>
      </c>
      <c r="F501" s="1545">
        <v>0</v>
      </c>
      <c r="G501" s="1545">
        <v>0</v>
      </c>
      <c r="H501" s="572">
        <v>0</v>
      </c>
      <c r="I501" s="1545">
        <v>0</v>
      </c>
      <c r="J501" s="1545">
        <v>0</v>
      </c>
      <c r="K501" s="572">
        <v>0</v>
      </c>
      <c r="L501" s="1365">
        <f>I501+J501+K501</f>
        <v>0</v>
      </c>
      <c r="M501" s="7" t="str">
        <f t="shared" si="105"/>
        <v/>
      </c>
      <c r="N501" s="513"/>
    </row>
    <row r="502" spans="1:14" ht="18.75" customHeight="1">
      <c r="A502" s="23">
        <v>230</v>
      </c>
      <c r="B502" s="149"/>
      <c r="C502" s="442">
        <v>8112</v>
      </c>
      <c r="D502" s="602" t="s">
        <v>287</v>
      </c>
      <c r="E502" s="1367">
        <f>F502+G502+H502</f>
        <v>0</v>
      </c>
      <c r="F502" s="1545">
        <v>0</v>
      </c>
      <c r="G502" s="1545">
        <v>0</v>
      </c>
      <c r="H502" s="585">
        <v>0</v>
      </c>
      <c r="I502" s="1545">
        <v>0</v>
      </c>
      <c r="J502" s="1545">
        <v>0</v>
      </c>
      <c r="K502" s="585">
        <v>0</v>
      </c>
      <c r="L502" s="1367">
        <f>I502+J502+K502</f>
        <v>0</v>
      </c>
      <c r="M502" s="7" t="str">
        <f t="shared" si="105"/>
        <v/>
      </c>
      <c r="N502" s="513"/>
    </row>
    <row r="503" spans="1:14" ht="31.5">
      <c r="A503" s="23">
        <v>235</v>
      </c>
      <c r="B503" s="181"/>
      <c r="C503" s="447">
        <v>8121</v>
      </c>
      <c r="D503" s="603" t="s">
        <v>288</v>
      </c>
      <c r="E503" s="1368">
        <f>F503+G503+H503</f>
        <v>0</v>
      </c>
      <c r="F503" s="1545">
        <v>0</v>
      </c>
      <c r="G503" s="1545">
        <v>0</v>
      </c>
      <c r="H503" s="573">
        <v>0</v>
      </c>
      <c r="I503" s="1545">
        <v>0</v>
      </c>
      <c r="J503" s="1545">
        <v>0</v>
      </c>
      <c r="K503" s="573">
        <v>0</v>
      </c>
      <c r="L503" s="1368">
        <f>I503+J503+K503</f>
        <v>0</v>
      </c>
      <c r="M503" s="7" t="str">
        <f t="shared" si="105"/>
        <v/>
      </c>
      <c r="N503" s="513"/>
    </row>
    <row r="504" spans="1:14" ht="31.5">
      <c r="A504" s="23">
        <v>240</v>
      </c>
      <c r="B504" s="149"/>
      <c r="C504" s="179">
        <v>8122</v>
      </c>
      <c r="D504" s="197" t="s">
        <v>23</v>
      </c>
      <c r="E504" s="1369">
        <f>F504+G504+H504</f>
        <v>0</v>
      </c>
      <c r="F504" s="1545">
        <v>0</v>
      </c>
      <c r="G504" s="1545">
        <v>0</v>
      </c>
      <c r="H504" s="573">
        <v>0</v>
      </c>
      <c r="I504" s="1545">
        <v>0</v>
      </c>
      <c r="J504" s="1545">
        <v>0</v>
      </c>
      <c r="K504" s="573">
        <v>0</v>
      </c>
      <c r="L504" s="1369">
        <f>I504+J504+K504</f>
        <v>0</v>
      </c>
      <c r="M504" s="7" t="str">
        <f t="shared" si="105"/>
        <v/>
      </c>
      <c r="N504" s="513"/>
    </row>
    <row r="505" spans="1:14" s="15" customFormat="1" ht="18.75" customHeight="1">
      <c r="A505" s="22">
        <v>245</v>
      </c>
      <c r="B505" s="565">
        <v>8200</v>
      </c>
      <c r="C505" s="1917" t="s">
        <v>24</v>
      </c>
      <c r="D505" s="1918"/>
      <c r="E505" s="593">
        <f>F505+G505+H505</f>
        <v>0</v>
      </c>
      <c r="F505" s="1547">
        <v>0</v>
      </c>
      <c r="G505" s="1548">
        <v>0</v>
      </c>
      <c r="H505" s="1546">
        <v>0</v>
      </c>
      <c r="I505" s="1547">
        <v>0</v>
      </c>
      <c r="J505" s="1548">
        <v>0</v>
      </c>
      <c r="K505" s="1546">
        <v>0</v>
      </c>
      <c r="L505" s="593">
        <f>I505+J505+K505</f>
        <v>0</v>
      </c>
      <c r="M505" s="7" t="str">
        <f t="shared" si="105"/>
        <v/>
      </c>
      <c r="N505" s="513"/>
    </row>
    <row r="506" spans="1:14" s="15" customFormat="1" ht="18.75" customHeight="1">
      <c r="A506" s="22">
        <v>255</v>
      </c>
      <c r="B506" s="565">
        <v>8300</v>
      </c>
      <c r="C506" s="1919" t="s">
        <v>901</v>
      </c>
      <c r="D506" s="1919"/>
      <c r="E506" s="566">
        <f t="shared" ref="E506:L506" si="116">SUM(E507:E514)</f>
        <v>0</v>
      </c>
      <c r="F506" s="575">
        <f t="shared" si="116"/>
        <v>0</v>
      </c>
      <c r="G506" s="568">
        <f t="shared" si="116"/>
        <v>0</v>
      </c>
      <c r="H506" s="569">
        <f>SUM(H507:H514)</f>
        <v>0</v>
      </c>
      <c r="I506" s="575">
        <f t="shared" si="116"/>
        <v>0</v>
      </c>
      <c r="J506" s="568">
        <f t="shared" si="116"/>
        <v>0</v>
      </c>
      <c r="K506" s="569">
        <f t="shared" si="116"/>
        <v>0</v>
      </c>
      <c r="L506" s="566">
        <f t="shared" si="116"/>
        <v>0</v>
      </c>
      <c r="M506" s="7" t="str">
        <f t="shared" si="105"/>
        <v/>
      </c>
      <c r="N506" s="513"/>
    </row>
    <row r="507" spans="1:14" ht="18.75" customHeight="1">
      <c r="A507" s="24">
        <v>260</v>
      </c>
      <c r="B507" s="181"/>
      <c r="C507" s="150">
        <v>8311</v>
      </c>
      <c r="D507" s="187" t="s">
        <v>25</v>
      </c>
      <c r="E507" s="1365">
        <f t="shared" ref="E507:E514" si="117">F507+G507+H507</f>
        <v>0</v>
      </c>
      <c r="F507" s="152"/>
      <c r="G507" s="153"/>
      <c r="H507" s="572">
        <v>0</v>
      </c>
      <c r="I507" s="152"/>
      <c r="J507" s="153"/>
      <c r="K507" s="572">
        <v>0</v>
      </c>
      <c r="L507" s="1365">
        <f t="shared" ref="L507:L570" si="118">I507+J507+K507</f>
        <v>0</v>
      </c>
      <c r="M507" s="7" t="str">
        <f t="shared" si="105"/>
        <v/>
      </c>
      <c r="N507" s="513"/>
    </row>
    <row r="508" spans="1:14" ht="18.75" customHeight="1">
      <c r="A508" s="24">
        <v>261</v>
      </c>
      <c r="B508" s="149"/>
      <c r="C508" s="162">
        <v>8312</v>
      </c>
      <c r="D508" s="606" t="s">
        <v>26</v>
      </c>
      <c r="E508" s="1378">
        <f t="shared" si="117"/>
        <v>0</v>
      </c>
      <c r="F508" s="164"/>
      <c r="G508" s="165"/>
      <c r="H508" s="585">
        <v>0</v>
      </c>
      <c r="I508" s="164"/>
      <c r="J508" s="165"/>
      <c r="K508" s="585">
        <v>0</v>
      </c>
      <c r="L508" s="1378">
        <f t="shared" si="118"/>
        <v>0</v>
      </c>
      <c r="M508" s="7" t="str">
        <f t="shared" si="105"/>
        <v/>
      </c>
      <c r="N508" s="513"/>
    </row>
    <row r="509" spans="1:14" ht="18.75" customHeight="1">
      <c r="A509" s="24">
        <v>262</v>
      </c>
      <c r="B509" s="149"/>
      <c r="C509" s="447">
        <v>8321</v>
      </c>
      <c r="D509" s="603" t="s">
        <v>27</v>
      </c>
      <c r="E509" s="1368">
        <f t="shared" si="117"/>
        <v>0</v>
      </c>
      <c r="F509" s="449"/>
      <c r="G509" s="450"/>
      <c r="H509" s="573">
        <v>0</v>
      </c>
      <c r="I509" s="449"/>
      <c r="J509" s="450"/>
      <c r="K509" s="573">
        <v>0</v>
      </c>
      <c r="L509" s="1368">
        <f t="shared" si="118"/>
        <v>0</v>
      </c>
      <c r="M509" s="7" t="str">
        <f t="shared" si="105"/>
        <v/>
      </c>
      <c r="N509" s="513"/>
    </row>
    <row r="510" spans="1:14" ht="18.75" customHeight="1">
      <c r="A510" s="24">
        <v>263</v>
      </c>
      <c r="B510" s="149"/>
      <c r="C510" s="442">
        <v>8322</v>
      </c>
      <c r="D510" s="602" t="s">
        <v>28</v>
      </c>
      <c r="E510" s="1367">
        <f t="shared" si="117"/>
        <v>0</v>
      </c>
      <c r="F510" s="444"/>
      <c r="G510" s="445"/>
      <c r="H510" s="585">
        <v>0</v>
      </c>
      <c r="I510" s="444"/>
      <c r="J510" s="445"/>
      <c r="K510" s="585">
        <v>0</v>
      </c>
      <c r="L510" s="1367">
        <f t="shared" si="118"/>
        <v>0</v>
      </c>
      <c r="M510" s="7" t="str">
        <f t="shared" si="105"/>
        <v/>
      </c>
      <c r="N510" s="513"/>
    </row>
    <row r="511" spans="1:14" ht="18.75" customHeight="1">
      <c r="A511" s="24">
        <v>264</v>
      </c>
      <c r="B511" s="181"/>
      <c r="C511" s="447">
        <v>8371</v>
      </c>
      <c r="D511" s="603" t="s">
        <v>29</v>
      </c>
      <c r="E511" s="1368">
        <f t="shared" si="117"/>
        <v>0</v>
      </c>
      <c r="F511" s="449"/>
      <c r="G511" s="450"/>
      <c r="H511" s="573">
        <v>0</v>
      </c>
      <c r="I511" s="449"/>
      <c r="J511" s="450"/>
      <c r="K511" s="573">
        <v>0</v>
      </c>
      <c r="L511" s="1368">
        <f t="shared" si="118"/>
        <v>0</v>
      </c>
      <c r="M511" s="7" t="str">
        <f t="shared" si="105"/>
        <v/>
      </c>
      <c r="N511" s="513"/>
    </row>
    <row r="512" spans="1:14" ht="18.75" customHeight="1">
      <c r="A512" s="24">
        <v>265</v>
      </c>
      <c r="B512" s="149"/>
      <c r="C512" s="442">
        <v>8372</v>
      </c>
      <c r="D512" s="602" t="s">
        <v>30</v>
      </c>
      <c r="E512" s="1367">
        <f t="shared" si="117"/>
        <v>0</v>
      </c>
      <c r="F512" s="444"/>
      <c r="G512" s="445"/>
      <c r="H512" s="585">
        <v>0</v>
      </c>
      <c r="I512" s="444"/>
      <c r="J512" s="445"/>
      <c r="K512" s="585">
        <v>0</v>
      </c>
      <c r="L512" s="1367">
        <f t="shared" si="118"/>
        <v>0</v>
      </c>
      <c r="M512" s="7" t="str">
        <f t="shared" si="105"/>
        <v/>
      </c>
      <c r="N512" s="513"/>
    </row>
    <row r="513" spans="1:14" ht="18.75" customHeight="1">
      <c r="A513" s="24">
        <v>266</v>
      </c>
      <c r="B513" s="149"/>
      <c r="C513" s="447">
        <v>8381</v>
      </c>
      <c r="D513" s="603" t="s">
        <v>31</v>
      </c>
      <c r="E513" s="1368">
        <f t="shared" si="117"/>
        <v>0</v>
      </c>
      <c r="F513" s="449"/>
      <c r="G513" s="450"/>
      <c r="H513" s="573">
        <v>0</v>
      </c>
      <c r="I513" s="449"/>
      <c r="J513" s="450"/>
      <c r="K513" s="573">
        <v>0</v>
      </c>
      <c r="L513" s="1368">
        <f t="shared" si="118"/>
        <v>0</v>
      </c>
      <c r="M513" s="7" t="str">
        <f t="shared" si="105"/>
        <v/>
      </c>
      <c r="N513" s="513"/>
    </row>
    <row r="514" spans="1:14" ht="18.75" customHeight="1">
      <c r="A514" s="24">
        <v>267</v>
      </c>
      <c r="B514" s="149"/>
      <c r="C514" s="179">
        <v>8382</v>
      </c>
      <c r="D514" s="197" t="s">
        <v>32</v>
      </c>
      <c r="E514" s="1369">
        <f t="shared" si="117"/>
        <v>0</v>
      </c>
      <c r="F514" s="173"/>
      <c r="G514" s="174"/>
      <c r="H514" s="573">
        <v>0</v>
      </c>
      <c r="I514" s="173"/>
      <c r="J514" s="174"/>
      <c r="K514" s="573">
        <v>0</v>
      </c>
      <c r="L514" s="1369">
        <f t="shared" si="118"/>
        <v>0</v>
      </c>
      <c r="M514" s="7" t="str">
        <f t="shared" si="105"/>
        <v/>
      </c>
      <c r="N514" s="513"/>
    </row>
    <row r="515" spans="1:14" s="15" customFormat="1">
      <c r="A515" s="22">
        <v>295</v>
      </c>
      <c r="B515" s="565">
        <v>8500</v>
      </c>
      <c r="C515" s="1914" t="s">
        <v>33</v>
      </c>
      <c r="D515" s="1914"/>
      <c r="E515" s="566">
        <f t="shared" ref="E515:L515" si="119">SUM(E516:E518)</f>
        <v>0</v>
      </c>
      <c r="F515" s="575">
        <f t="shared" si="119"/>
        <v>0</v>
      </c>
      <c r="G515" s="568">
        <f t="shared" si="119"/>
        <v>0</v>
      </c>
      <c r="H515" s="569">
        <f>SUM(H516:H518)</f>
        <v>0</v>
      </c>
      <c r="I515" s="575">
        <f t="shared" si="119"/>
        <v>0</v>
      </c>
      <c r="J515" s="568">
        <f t="shared" si="119"/>
        <v>0</v>
      </c>
      <c r="K515" s="569">
        <f t="shared" si="119"/>
        <v>0</v>
      </c>
      <c r="L515" s="566">
        <f t="shared" si="119"/>
        <v>0</v>
      </c>
      <c r="M515" s="7" t="str">
        <f t="shared" si="105"/>
        <v/>
      </c>
      <c r="N515" s="513"/>
    </row>
    <row r="516" spans="1:14" ht="18.75" customHeight="1">
      <c r="A516" s="23">
        <v>300</v>
      </c>
      <c r="B516" s="149"/>
      <c r="C516" s="150">
        <v>8501</v>
      </c>
      <c r="D516" s="151" t="s">
        <v>34</v>
      </c>
      <c r="E516" s="1365">
        <f>F516+G516+H516</f>
        <v>0</v>
      </c>
      <c r="F516" s="152"/>
      <c r="G516" s="153"/>
      <c r="H516" s="572">
        <v>0</v>
      </c>
      <c r="I516" s="152"/>
      <c r="J516" s="153"/>
      <c r="K516" s="572">
        <v>0</v>
      </c>
      <c r="L516" s="1365">
        <f t="shared" si="118"/>
        <v>0</v>
      </c>
      <c r="M516" s="7" t="str">
        <f t="shared" si="105"/>
        <v/>
      </c>
      <c r="N516" s="513"/>
    </row>
    <row r="517" spans="1:14" ht="18.75" customHeight="1">
      <c r="A517" s="23">
        <v>305</v>
      </c>
      <c r="B517" s="149"/>
      <c r="C517" s="156">
        <v>8502</v>
      </c>
      <c r="D517" s="157" t="s">
        <v>35</v>
      </c>
      <c r="E517" s="1366">
        <f>F517+G517+H517</f>
        <v>0</v>
      </c>
      <c r="F517" s="158"/>
      <c r="G517" s="159"/>
      <c r="H517" s="573">
        <v>0</v>
      </c>
      <c r="I517" s="158"/>
      <c r="J517" s="159"/>
      <c r="K517" s="573">
        <v>0</v>
      </c>
      <c r="L517" s="1366">
        <f t="shared" si="118"/>
        <v>0</v>
      </c>
      <c r="M517" s="7" t="str">
        <f t="shared" si="105"/>
        <v/>
      </c>
      <c r="N517" s="513"/>
    </row>
    <row r="518" spans="1:14" ht="18.75" customHeight="1">
      <c r="A518" s="23">
        <v>310</v>
      </c>
      <c r="B518" s="149"/>
      <c r="C518" s="179">
        <v>8504</v>
      </c>
      <c r="D518" s="197" t="s">
        <v>36</v>
      </c>
      <c r="E518" s="1369">
        <f>F518+G518+H518</f>
        <v>0</v>
      </c>
      <c r="F518" s="173"/>
      <c r="G518" s="174"/>
      <c r="H518" s="574">
        <v>0</v>
      </c>
      <c r="I518" s="173"/>
      <c r="J518" s="174"/>
      <c r="K518" s="574">
        <v>0</v>
      </c>
      <c r="L518" s="1369">
        <f t="shared" si="118"/>
        <v>0</v>
      </c>
      <c r="M518" s="7" t="str">
        <f t="shared" si="105"/>
        <v/>
      </c>
      <c r="N518" s="513"/>
    </row>
    <row r="519" spans="1:14" s="15" customFormat="1">
      <c r="A519" s="22">
        <v>315</v>
      </c>
      <c r="B519" s="565">
        <v>8600</v>
      </c>
      <c r="C519" s="1914" t="s">
        <v>37</v>
      </c>
      <c r="D519" s="1914"/>
      <c r="E519" s="566">
        <f t="shared" ref="E519:L519" si="120">SUM(E520:E523)</f>
        <v>0</v>
      </c>
      <c r="F519" s="575">
        <f t="shared" si="120"/>
        <v>0</v>
      </c>
      <c r="G519" s="568">
        <f t="shared" si="120"/>
        <v>0</v>
      </c>
      <c r="H519" s="569">
        <f>SUM(H520:H523)</f>
        <v>0</v>
      </c>
      <c r="I519" s="575">
        <f t="shared" si="120"/>
        <v>0</v>
      </c>
      <c r="J519" s="568">
        <f t="shared" si="120"/>
        <v>0</v>
      </c>
      <c r="K519" s="569">
        <f t="shared" si="120"/>
        <v>0</v>
      </c>
      <c r="L519" s="566">
        <f t="shared" si="120"/>
        <v>0</v>
      </c>
      <c r="M519" s="7" t="str">
        <f t="shared" si="105"/>
        <v/>
      </c>
      <c r="N519" s="513"/>
    </row>
    <row r="520" spans="1:14" ht="18.75" customHeight="1">
      <c r="A520" s="23">
        <v>320</v>
      </c>
      <c r="B520" s="149"/>
      <c r="C520" s="456">
        <v>8611</v>
      </c>
      <c r="D520" s="607" t="s">
        <v>38</v>
      </c>
      <c r="E520" s="1370">
        <f>F520+G520+H520</f>
        <v>0</v>
      </c>
      <c r="F520" s="458"/>
      <c r="G520" s="459"/>
      <c r="H520" s="585">
        <v>0</v>
      </c>
      <c r="I520" s="458"/>
      <c r="J520" s="459"/>
      <c r="K520" s="585">
        <v>0</v>
      </c>
      <c r="L520" s="1370">
        <f t="shared" si="118"/>
        <v>0</v>
      </c>
      <c r="M520" s="7" t="str">
        <f t="shared" si="105"/>
        <v/>
      </c>
      <c r="N520" s="513"/>
    </row>
    <row r="521" spans="1:14" ht="18.75" customHeight="1">
      <c r="A521" s="23">
        <v>325</v>
      </c>
      <c r="B521" s="149"/>
      <c r="C521" s="447">
        <v>8621</v>
      </c>
      <c r="D521" s="448" t="s">
        <v>39</v>
      </c>
      <c r="E521" s="1368">
        <f>F521+G521+H521</f>
        <v>0</v>
      </c>
      <c r="F521" s="449"/>
      <c r="G521" s="450"/>
      <c r="H521" s="573">
        <v>0</v>
      </c>
      <c r="I521" s="449"/>
      <c r="J521" s="450"/>
      <c r="K521" s="573">
        <v>0</v>
      </c>
      <c r="L521" s="1368">
        <f t="shared" si="118"/>
        <v>0</v>
      </c>
      <c r="M521" s="7" t="str">
        <f t="shared" si="105"/>
        <v/>
      </c>
      <c r="N521" s="513"/>
    </row>
    <row r="522" spans="1:14" ht="18.75" customHeight="1">
      <c r="A522" s="23">
        <v>330</v>
      </c>
      <c r="B522" s="149"/>
      <c r="C522" s="442">
        <v>8623</v>
      </c>
      <c r="D522" s="443" t="s">
        <v>40</v>
      </c>
      <c r="E522" s="1367">
        <f>F522+G522+H522</f>
        <v>0</v>
      </c>
      <c r="F522" s="444"/>
      <c r="G522" s="445"/>
      <c r="H522" s="585">
        <v>0</v>
      </c>
      <c r="I522" s="444"/>
      <c r="J522" s="445"/>
      <c r="K522" s="585">
        <v>0</v>
      </c>
      <c r="L522" s="1367">
        <f t="shared" si="118"/>
        <v>0</v>
      </c>
      <c r="M522" s="7" t="str">
        <f t="shared" si="105"/>
        <v/>
      </c>
      <c r="N522" s="513"/>
    </row>
    <row r="523" spans="1:14" ht="18.75" customHeight="1">
      <c r="A523" s="23">
        <v>340</v>
      </c>
      <c r="B523" s="149"/>
      <c r="C523" s="463">
        <v>8640</v>
      </c>
      <c r="D523" s="608" t="s">
        <v>464</v>
      </c>
      <c r="E523" s="1384">
        <f>F523+G523+H523</f>
        <v>0</v>
      </c>
      <c r="F523" s="1596">
        <v>0</v>
      </c>
      <c r="G523" s="1598">
        <v>0</v>
      </c>
      <c r="H523" s="1594">
        <v>0</v>
      </c>
      <c r="I523" s="1596">
        <v>0</v>
      </c>
      <c r="J523" s="1598">
        <v>0</v>
      </c>
      <c r="K523" s="1594">
        <v>0</v>
      </c>
      <c r="L523" s="1384">
        <f t="shared" si="118"/>
        <v>0</v>
      </c>
      <c r="M523" s="7" t="str">
        <f t="shared" si="105"/>
        <v/>
      </c>
      <c r="N523" s="513"/>
    </row>
    <row r="524" spans="1:14" s="15" customFormat="1">
      <c r="A524" s="22">
        <v>295</v>
      </c>
      <c r="B524" s="565">
        <v>8700</v>
      </c>
      <c r="C524" s="1914" t="s">
        <v>902</v>
      </c>
      <c r="D524" s="1921"/>
      <c r="E524" s="566">
        <f t="shared" ref="E524:L524" si="121">SUM(E525:E526)</f>
        <v>0</v>
      </c>
      <c r="F524" s="575">
        <f t="shared" si="121"/>
        <v>0</v>
      </c>
      <c r="G524" s="568">
        <f t="shared" si="121"/>
        <v>0</v>
      </c>
      <c r="H524" s="569">
        <f>SUM(H525:H526)</f>
        <v>0</v>
      </c>
      <c r="I524" s="575">
        <f t="shared" si="121"/>
        <v>0</v>
      </c>
      <c r="J524" s="568">
        <f t="shared" si="121"/>
        <v>0</v>
      </c>
      <c r="K524" s="569">
        <f t="shared" si="121"/>
        <v>0</v>
      </c>
      <c r="L524" s="566">
        <f t="shared" si="121"/>
        <v>0</v>
      </c>
      <c r="M524" s="7" t="str">
        <f t="shared" si="105"/>
        <v/>
      </c>
      <c r="N524" s="513"/>
    </row>
    <row r="525" spans="1:14">
      <c r="A525" s="23">
        <v>300</v>
      </c>
      <c r="B525" s="149"/>
      <c r="C525" s="150">
        <v>8733</v>
      </c>
      <c r="D525" s="151" t="s">
        <v>289</v>
      </c>
      <c r="E525" s="1365">
        <f>F525+G525+H525</f>
        <v>0</v>
      </c>
      <c r="F525" s="1545">
        <v>0</v>
      </c>
      <c r="G525" s="1545">
        <v>0</v>
      </c>
      <c r="H525" s="572">
        <v>0</v>
      </c>
      <c r="I525" s="1545">
        <v>0</v>
      </c>
      <c r="J525" s="1545">
        <v>0</v>
      </c>
      <c r="K525" s="572">
        <v>0</v>
      </c>
      <c r="L525" s="1365">
        <f t="shared" si="118"/>
        <v>0</v>
      </c>
      <c r="M525" s="7" t="str">
        <f t="shared" si="105"/>
        <v/>
      </c>
      <c r="N525" s="513"/>
    </row>
    <row r="526" spans="1:14">
      <c r="A526" s="23">
        <v>310</v>
      </c>
      <c r="B526" s="149"/>
      <c r="C526" s="179">
        <v>8766</v>
      </c>
      <c r="D526" s="197" t="s">
        <v>290</v>
      </c>
      <c r="E526" s="1369">
        <f>F526+G526+H526</f>
        <v>0</v>
      </c>
      <c r="F526" s="1545">
        <v>0</v>
      </c>
      <c r="G526" s="1545">
        <v>0</v>
      </c>
      <c r="H526" s="585">
        <v>0</v>
      </c>
      <c r="I526" s="1545">
        <v>0</v>
      </c>
      <c r="J526" s="1545">
        <v>0</v>
      </c>
      <c r="K526" s="585">
        <v>0</v>
      </c>
      <c r="L526" s="1369">
        <f t="shared" si="118"/>
        <v>0</v>
      </c>
      <c r="M526" s="7" t="str">
        <f t="shared" si="105"/>
        <v/>
      </c>
      <c r="N526" s="513"/>
    </row>
    <row r="527" spans="1:14" s="15" customFormat="1" ht="18" customHeight="1">
      <c r="A527" s="22">
        <v>355</v>
      </c>
      <c r="B527" s="609">
        <v>8800</v>
      </c>
      <c r="C527" s="1917" t="s">
        <v>903</v>
      </c>
      <c r="D527" s="1913"/>
      <c r="E527" s="566">
        <f t="shared" ref="E527:L527" si="122">SUM(E528:E533)</f>
        <v>0</v>
      </c>
      <c r="F527" s="575">
        <f t="shared" si="122"/>
        <v>0</v>
      </c>
      <c r="G527" s="568">
        <f t="shared" si="122"/>
        <v>0</v>
      </c>
      <c r="H527" s="569">
        <f>SUM(H528:H533)</f>
        <v>0</v>
      </c>
      <c r="I527" s="575">
        <f t="shared" si="122"/>
        <v>1654</v>
      </c>
      <c r="J527" s="568">
        <f t="shared" si="122"/>
        <v>0</v>
      </c>
      <c r="K527" s="569">
        <f t="shared" si="122"/>
        <v>0</v>
      </c>
      <c r="L527" s="566">
        <f t="shared" si="122"/>
        <v>1654</v>
      </c>
      <c r="M527" s="7">
        <f t="shared" si="105"/>
        <v>1</v>
      </c>
      <c r="N527" s="513"/>
    </row>
    <row r="528" spans="1:14" ht="18" customHeight="1">
      <c r="A528" s="23">
        <v>360</v>
      </c>
      <c r="B528" s="149"/>
      <c r="C528" s="150">
        <v>8801</v>
      </c>
      <c r="D528" s="151" t="s">
        <v>294</v>
      </c>
      <c r="E528" s="1375">
        <f t="shared" ref="E528:E533" si="123">F528+G528+H528</f>
        <v>0</v>
      </c>
      <c r="F528" s="1597">
        <v>0</v>
      </c>
      <c r="G528" s="1599">
        <v>0</v>
      </c>
      <c r="H528" s="1595">
        <v>0</v>
      </c>
      <c r="I528" s="1597">
        <v>0</v>
      </c>
      <c r="J528" s="1599">
        <v>0</v>
      </c>
      <c r="K528" s="1595">
        <v>0</v>
      </c>
      <c r="L528" s="1375">
        <f t="shared" si="118"/>
        <v>0</v>
      </c>
      <c r="M528" s="7" t="str">
        <f t="shared" ref="M528:M591" si="124">(IF($E528&lt;&gt;0,$M$2,IF($L528&lt;&gt;0,$M$2,"")))</f>
        <v/>
      </c>
      <c r="N528" s="513"/>
    </row>
    <row r="529" spans="1:14" ht="18" customHeight="1">
      <c r="A529" s="23">
        <v>365</v>
      </c>
      <c r="B529" s="149"/>
      <c r="C529" s="156">
        <v>8802</v>
      </c>
      <c r="D529" s="157" t="s">
        <v>295</v>
      </c>
      <c r="E529" s="1373">
        <f t="shared" si="123"/>
        <v>0</v>
      </c>
      <c r="F529" s="158"/>
      <c r="G529" s="159"/>
      <c r="H529" s="573">
        <v>0</v>
      </c>
      <c r="I529" s="158"/>
      <c r="J529" s="159"/>
      <c r="K529" s="573">
        <v>0</v>
      </c>
      <c r="L529" s="1373">
        <f t="shared" si="118"/>
        <v>0</v>
      </c>
      <c r="M529" s="7" t="str">
        <f t="shared" si="124"/>
        <v/>
      </c>
      <c r="N529" s="513"/>
    </row>
    <row r="530" spans="1:14" ht="32.25" customHeight="1">
      <c r="A530" s="23">
        <v>365</v>
      </c>
      <c r="B530" s="149"/>
      <c r="C530" s="156">
        <v>8803</v>
      </c>
      <c r="D530" s="157" t="s">
        <v>904</v>
      </c>
      <c r="E530" s="1373">
        <f t="shared" si="123"/>
        <v>0</v>
      </c>
      <c r="F530" s="158"/>
      <c r="G530" s="159"/>
      <c r="H530" s="573">
        <v>0</v>
      </c>
      <c r="I530" s="158">
        <v>1654</v>
      </c>
      <c r="J530" s="159"/>
      <c r="K530" s="573">
        <v>0</v>
      </c>
      <c r="L530" s="1373">
        <f t="shared" si="118"/>
        <v>1654</v>
      </c>
      <c r="M530" s="7">
        <f t="shared" si="124"/>
        <v>1</v>
      </c>
      <c r="N530" s="513"/>
    </row>
    <row r="531" spans="1:14" ht="18" customHeight="1">
      <c r="A531" s="23">
        <v>370</v>
      </c>
      <c r="B531" s="149"/>
      <c r="C531" s="156">
        <v>8804</v>
      </c>
      <c r="D531" s="157" t="s">
        <v>291</v>
      </c>
      <c r="E531" s="1373">
        <f t="shared" si="123"/>
        <v>0</v>
      </c>
      <c r="F531" s="158"/>
      <c r="G531" s="159"/>
      <c r="H531" s="573">
        <v>0</v>
      </c>
      <c r="I531" s="158"/>
      <c r="J531" s="159"/>
      <c r="K531" s="573">
        <v>0</v>
      </c>
      <c r="L531" s="1373">
        <f t="shared" si="118"/>
        <v>0</v>
      </c>
      <c r="M531" s="7" t="str">
        <f t="shared" si="124"/>
        <v/>
      </c>
      <c r="N531" s="513"/>
    </row>
    <row r="532" spans="1:14" ht="18" customHeight="1">
      <c r="A532" s="23">
        <v>365</v>
      </c>
      <c r="B532" s="149"/>
      <c r="C532" s="156">
        <v>8805</v>
      </c>
      <c r="D532" s="610" t="s">
        <v>292</v>
      </c>
      <c r="E532" s="1373">
        <f t="shared" si="123"/>
        <v>0</v>
      </c>
      <c r="F532" s="158"/>
      <c r="G532" s="159"/>
      <c r="H532" s="573">
        <v>0</v>
      </c>
      <c r="I532" s="158"/>
      <c r="J532" s="159"/>
      <c r="K532" s="573">
        <v>0</v>
      </c>
      <c r="L532" s="1373">
        <f t="shared" si="118"/>
        <v>0</v>
      </c>
      <c r="M532" s="7" t="str">
        <f t="shared" si="124"/>
        <v/>
      </c>
      <c r="N532" s="513"/>
    </row>
    <row r="533" spans="1:14" ht="18" customHeight="1">
      <c r="A533" s="23">
        <v>370</v>
      </c>
      <c r="B533" s="149"/>
      <c r="C533" s="179">
        <v>8809</v>
      </c>
      <c r="D533" s="172" t="s">
        <v>293</v>
      </c>
      <c r="E533" s="1374">
        <f t="shared" si="123"/>
        <v>0</v>
      </c>
      <c r="F533" s="173"/>
      <c r="G533" s="174"/>
      <c r="H533" s="585">
        <v>0</v>
      </c>
      <c r="I533" s="173"/>
      <c r="J533" s="174"/>
      <c r="K533" s="585">
        <v>0</v>
      </c>
      <c r="L533" s="1374">
        <f t="shared" si="118"/>
        <v>0</v>
      </c>
      <c r="M533" s="7" t="str">
        <f t="shared" si="124"/>
        <v/>
      </c>
      <c r="N533" s="513"/>
    </row>
    <row r="534" spans="1:14" s="15" customFormat="1" ht="18" customHeight="1">
      <c r="A534" s="22">
        <v>375</v>
      </c>
      <c r="B534" s="565">
        <v>8900</v>
      </c>
      <c r="C534" s="1915" t="s">
        <v>306</v>
      </c>
      <c r="D534" s="1916"/>
      <c r="E534" s="566">
        <f t="shared" ref="E534:L534" si="125">SUM(E535:E537)</f>
        <v>0</v>
      </c>
      <c r="F534" s="575">
        <f t="shared" si="125"/>
        <v>0</v>
      </c>
      <c r="G534" s="568">
        <f t="shared" si="125"/>
        <v>0</v>
      </c>
      <c r="H534" s="569">
        <f>SUM(H535:H537)</f>
        <v>0</v>
      </c>
      <c r="I534" s="575">
        <f t="shared" si="125"/>
        <v>0</v>
      </c>
      <c r="J534" s="568">
        <f t="shared" si="125"/>
        <v>0</v>
      </c>
      <c r="K534" s="569">
        <f t="shared" si="125"/>
        <v>0</v>
      </c>
      <c r="L534" s="566">
        <f t="shared" si="125"/>
        <v>0</v>
      </c>
      <c r="M534" s="7" t="str">
        <f t="shared" si="124"/>
        <v/>
      </c>
      <c r="N534" s="513"/>
    </row>
    <row r="535" spans="1:14" ht="18" customHeight="1">
      <c r="A535" s="23">
        <v>380</v>
      </c>
      <c r="B535" s="195"/>
      <c r="C535" s="150">
        <v>8901</v>
      </c>
      <c r="D535" s="151" t="s">
        <v>789</v>
      </c>
      <c r="E535" s="1375">
        <f t="shared" ref="E535:E598" si="126">F535+G535+H535</f>
        <v>0</v>
      </c>
      <c r="F535" s="1545">
        <v>0</v>
      </c>
      <c r="G535" s="1545">
        <v>0</v>
      </c>
      <c r="H535" s="572">
        <v>0</v>
      </c>
      <c r="I535" s="1545">
        <v>0</v>
      </c>
      <c r="J535" s="1545">
        <v>0</v>
      </c>
      <c r="K535" s="572">
        <v>0</v>
      </c>
      <c r="L535" s="1375">
        <f t="shared" si="118"/>
        <v>0</v>
      </c>
      <c r="M535" s="7" t="str">
        <f t="shared" si="124"/>
        <v/>
      </c>
      <c r="N535" s="513"/>
    </row>
    <row r="536" spans="1:14" ht="31.5">
      <c r="A536" s="23">
        <v>385</v>
      </c>
      <c r="B536" s="195"/>
      <c r="C536" s="156">
        <v>8902</v>
      </c>
      <c r="D536" s="157" t="s">
        <v>790</v>
      </c>
      <c r="E536" s="1373">
        <f t="shared" si="126"/>
        <v>0</v>
      </c>
      <c r="F536" s="1545">
        <v>0</v>
      </c>
      <c r="G536" s="1545">
        <v>0</v>
      </c>
      <c r="H536" s="573">
        <v>0</v>
      </c>
      <c r="I536" s="1545">
        <v>0</v>
      </c>
      <c r="J536" s="1545">
        <v>0</v>
      </c>
      <c r="K536" s="573">
        <v>0</v>
      </c>
      <c r="L536" s="1373">
        <f t="shared" si="118"/>
        <v>0</v>
      </c>
      <c r="M536" s="7" t="str">
        <f t="shared" si="124"/>
        <v/>
      </c>
      <c r="N536" s="513"/>
    </row>
    <row r="537" spans="1:14">
      <c r="A537" s="23">
        <v>390</v>
      </c>
      <c r="B537" s="195"/>
      <c r="C537" s="179">
        <v>8903</v>
      </c>
      <c r="D537" s="172" t="s">
        <v>691</v>
      </c>
      <c r="E537" s="1374">
        <f t="shared" si="126"/>
        <v>0</v>
      </c>
      <c r="F537" s="1545">
        <v>0</v>
      </c>
      <c r="G537" s="1545">
        <v>0</v>
      </c>
      <c r="H537" s="574">
        <v>0</v>
      </c>
      <c r="I537" s="1545">
        <v>0</v>
      </c>
      <c r="J537" s="1545">
        <v>0</v>
      </c>
      <c r="K537" s="574">
        <v>0</v>
      </c>
      <c r="L537" s="1374">
        <f t="shared" si="118"/>
        <v>0</v>
      </c>
      <c r="M537" s="7" t="str">
        <f t="shared" si="124"/>
        <v/>
      </c>
      <c r="N537" s="513"/>
    </row>
    <row r="538" spans="1:14" s="15" customFormat="1">
      <c r="A538" s="22">
        <v>395</v>
      </c>
      <c r="B538" s="565">
        <v>9000</v>
      </c>
      <c r="C538" s="1914" t="s">
        <v>905</v>
      </c>
      <c r="D538" s="1914"/>
      <c r="E538" s="593">
        <f t="shared" si="126"/>
        <v>0</v>
      </c>
      <c r="F538" s="604"/>
      <c r="G538" s="605"/>
      <c r="H538" s="1459">
        <v>0</v>
      </c>
      <c r="I538" s="604"/>
      <c r="J538" s="605"/>
      <c r="K538" s="1459">
        <v>0</v>
      </c>
      <c r="L538" s="593">
        <f t="shared" si="118"/>
        <v>0</v>
      </c>
      <c r="M538" s="7" t="str">
        <f t="shared" si="124"/>
        <v/>
      </c>
      <c r="N538" s="513"/>
    </row>
    <row r="539" spans="1:14" s="15" customFormat="1" ht="30" customHeight="1">
      <c r="A539" s="22">
        <v>405</v>
      </c>
      <c r="B539" s="611">
        <v>9100</v>
      </c>
      <c r="C539" s="1920" t="s">
        <v>906</v>
      </c>
      <c r="D539" s="1920"/>
      <c r="E539" s="612">
        <f t="shared" ref="E539:L539" si="127">SUM(E540:E543)</f>
        <v>0</v>
      </c>
      <c r="F539" s="613">
        <f t="shared" si="127"/>
        <v>0</v>
      </c>
      <c r="G539" s="614">
        <f t="shared" si="127"/>
        <v>0</v>
      </c>
      <c r="H539" s="569">
        <f>SUM(H540:H543)</f>
        <v>0</v>
      </c>
      <c r="I539" s="613">
        <f t="shared" si="127"/>
        <v>0</v>
      </c>
      <c r="J539" s="614">
        <f t="shared" si="127"/>
        <v>0</v>
      </c>
      <c r="K539" s="569">
        <f t="shared" si="127"/>
        <v>0</v>
      </c>
      <c r="L539" s="612">
        <f t="shared" si="127"/>
        <v>0</v>
      </c>
      <c r="M539" s="7" t="str">
        <f t="shared" si="124"/>
        <v/>
      </c>
      <c r="N539" s="513"/>
    </row>
    <row r="540" spans="1:14" ht="18.75" customHeight="1">
      <c r="A540" s="23">
        <v>410</v>
      </c>
      <c r="B540" s="149"/>
      <c r="C540" s="150">
        <v>9111</v>
      </c>
      <c r="D540" s="187" t="s">
        <v>467</v>
      </c>
      <c r="E540" s="1365">
        <f t="shared" si="126"/>
        <v>0</v>
      </c>
      <c r="F540" s="152"/>
      <c r="G540" s="153"/>
      <c r="H540" s="572">
        <v>0</v>
      </c>
      <c r="I540" s="152"/>
      <c r="J540" s="153"/>
      <c r="K540" s="572">
        <v>0</v>
      </c>
      <c r="L540" s="1365">
        <f t="shared" si="118"/>
        <v>0</v>
      </c>
      <c r="M540" s="7" t="str">
        <f t="shared" si="124"/>
        <v/>
      </c>
      <c r="N540" s="513"/>
    </row>
    <row r="541" spans="1:14" ht="18.75" customHeight="1">
      <c r="A541" s="23">
        <v>415</v>
      </c>
      <c r="B541" s="149"/>
      <c r="C541" s="156">
        <v>9112</v>
      </c>
      <c r="D541" s="592" t="s">
        <v>468</v>
      </c>
      <c r="E541" s="1366">
        <f t="shared" si="126"/>
        <v>0</v>
      </c>
      <c r="F541" s="158"/>
      <c r="G541" s="159"/>
      <c r="H541" s="573">
        <v>0</v>
      </c>
      <c r="I541" s="158"/>
      <c r="J541" s="159"/>
      <c r="K541" s="573">
        <v>0</v>
      </c>
      <c r="L541" s="1366">
        <f t="shared" si="118"/>
        <v>0</v>
      </c>
      <c r="M541" s="7" t="str">
        <f t="shared" si="124"/>
        <v/>
      </c>
      <c r="N541" s="513"/>
    </row>
    <row r="542" spans="1:14" ht="18.75" customHeight="1">
      <c r="A542" s="23">
        <v>420</v>
      </c>
      <c r="B542" s="149"/>
      <c r="C542" s="156">
        <v>9121</v>
      </c>
      <c r="D542" s="592" t="s">
        <v>469</v>
      </c>
      <c r="E542" s="1366">
        <f t="shared" si="126"/>
        <v>0</v>
      </c>
      <c r="F542" s="158"/>
      <c r="G542" s="159"/>
      <c r="H542" s="573">
        <v>0</v>
      </c>
      <c r="I542" s="158"/>
      <c r="J542" s="159"/>
      <c r="K542" s="573">
        <v>0</v>
      </c>
      <c r="L542" s="1366">
        <f t="shared" si="118"/>
        <v>0</v>
      </c>
      <c r="M542" s="7" t="str">
        <f t="shared" si="124"/>
        <v/>
      </c>
      <c r="N542" s="513"/>
    </row>
    <row r="543" spans="1:14" ht="18.75" customHeight="1">
      <c r="A543" s="23">
        <v>425</v>
      </c>
      <c r="B543" s="149"/>
      <c r="C543" s="179">
        <v>9122</v>
      </c>
      <c r="D543" s="197" t="s">
        <v>470</v>
      </c>
      <c r="E543" s="1369">
        <f t="shared" si="126"/>
        <v>0</v>
      </c>
      <c r="F543" s="173"/>
      <c r="G543" s="174"/>
      <c r="H543" s="574">
        <v>0</v>
      </c>
      <c r="I543" s="173"/>
      <c r="J543" s="174"/>
      <c r="K543" s="574">
        <v>0</v>
      </c>
      <c r="L543" s="1369">
        <f t="shared" si="118"/>
        <v>0</v>
      </c>
      <c r="M543" s="7" t="str">
        <f t="shared" si="124"/>
        <v/>
      </c>
      <c r="N543" s="513"/>
    </row>
    <row r="544" spans="1:14" s="15" customFormat="1" ht="29.25" customHeight="1">
      <c r="A544" s="22">
        <v>430</v>
      </c>
      <c r="B544" s="565">
        <v>9200</v>
      </c>
      <c r="C544" s="1912" t="s">
        <v>907</v>
      </c>
      <c r="D544" s="1913"/>
      <c r="E544" s="566">
        <f t="shared" ref="E544:L544" si="128">+E545+E546</f>
        <v>0</v>
      </c>
      <c r="F544" s="575">
        <f t="shared" si="128"/>
        <v>0</v>
      </c>
      <c r="G544" s="568">
        <f t="shared" si="128"/>
        <v>0</v>
      </c>
      <c r="H544" s="569">
        <f>+H545+H546</f>
        <v>0</v>
      </c>
      <c r="I544" s="575">
        <f t="shared" si="128"/>
        <v>0</v>
      </c>
      <c r="J544" s="568">
        <f t="shared" si="128"/>
        <v>0</v>
      </c>
      <c r="K544" s="569">
        <f t="shared" si="128"/>
        <v>0</v>
      </c>
      <c r="L544" s="566">
        <f t="shared" si="128"/>
        <v>0</v>
      </c>
      <c r="M544" s="7" t="str">
        <f t="shared" si="124"/>
        <v/>
      </c>
      <c r="N544" s="513"/>
    </row>
    <row r="545" spans="1:14" ht="18.75" customHeight="1">
      <c r="A545" s="23">
        <v>435</v>
      </c>
      <c r="B545" s="149"/>
      <c r="C545" s="150">
        <v>9201</v>
      </c>
      <c r="D545" s="151" t="s">
        <v>471</v>
      </c>
      <c r="E545" s="1375">
        <f t="shared" si="126"/>
        <v>0</v>
      </c>
      <c r="F545" s="152"/>
      <c r="G545" s="153"/>
      <c r="H545" s="572">
        <v>0</v>
      </c>
      <c r="I545" s="152"/>
      <c r="J545" s="153"/>
      <c r="K545" s="572">
        <v>0</v>
      </c>
      <c r="L545" s="1375">
        <f t="shared" si="118"/>
        <v>0</v>
      </c>
      <c r="M545" s="7" t="str">
        <f t="shared" si="124"/>
        <v/>
      </c>
      <c r="N545" s="513"/>
    </row>
    <row r="546" spans="1:14" ht="18.75" customHeight="1">
      <c r="A546" s="36">
        <v>440</v>
      </c>
      <c r="B546" s="149"/>
      <c r="C546" s="179">
        <v>9202</v>
      </c>
      <c r="D546" s="172" t="s">
        <v>472</v>
      </c>
      <c r="E546" s="1374">
        <f t="shared" si="126"/>
        <v>0</v>
      </c>
      <c r="F546" s="173"/>
      <c r="G546" s="174"/>
      <c r="H546" s="585">
        <v>0</v>
      </c>
      <c r="I546" s="173"/>
      <c r="J546" s="174"/>
      <c r="K546" s="585">
        <v>0</v>
      </c>
      <c r="L546" s="1374">
        <f t="shared" si="118"/>
        <v>0</v>
      </c>
      <c r="M546" s="7" t="str">
        <f t="shared" si="124"/>
        <v/>
      </c>
      <c r="N546" s="513"/>
    </row>
    <row r="547" spans="1:14" s="15" customFormat="1" ht="18.75" customHeight="1">
      <c r="A547" s="39">
        <v>445</v>
      </c>
      <c r="B547" s="565">
        <v>9300</v>
      </c>
      <c r="C547" s="1914" t="s">
        <v>908</v>
      </c>
      <c r="D547" s="1914"/>
      <c r="E547" s="566">
        <f t="shared" ref="E547:L547" si="129">SUM(E548:E568)</f>
        <v>0</v>
      </c>
      <c r="F547" s="575">
        <f t="shared" si="129"/>
        <v>0</v>
      </c>
      <c r="G547" s="568">
        <f t="shared" si="129"/>
        <v>0</v>
      </c>
      <c r="H547" s="569">
        <f>SUM(H548:H568)</f>
        <v>0</v>
      </c>
      <c r="I547" s="575">
        <f t="shared" si="129"/>
        <v>0</v>
      </c>
      <c r="J547" s="568">
        <f t="shared" si="129"/>
        <v>0</v>
      </c>
      <c r="K547" s="569">
        <f t="shared" si="129"/>
        <v>0</v>
      </c>
      <c r="L547" s="566">
        <f t="shared" si="129"/>
        <v>0</v>
      </c>
      <c r="M547" s="7" t="str">
        <f t="shared" si="124"/>
        <v/>
      </c>
      <c r="N547" s="513"/>
    </row>
    <row r="548" spans="1:14" ht="18.75" customHeight="1">
      <c r="A548" s="36">
        <v>450</v>
      </c>
      <c r="B548" s="149"/>
      <c r="C548" s="150">
        <v>9301</v>
      </c>
      <c r="D548" s="187" t="s">
        <v>791</v>
      </c>
      <c r="E548" s="1375">
        <f t="shared" si="126"/>
        <v>0</v>
      </c>
      <c r="F548" s="152"/>
      <c r="G548" s="153"/>
      <c r="H548" s="572">
        <v>0</v>
      </c>
      <c r="I548" s="152"/>
      <c r="J548" s="153"/>
      <c r="K548" s="572">
        <v>0</v>
      </c>
      <c r="L548" s="1375">
        <f t="shared" si="118"/>
        <v>0</v>
      </c>
      <c r="M548" s="7" t="str">
        <f t="shared" si="124"/>
        <v/>
      </c>
      <c r="N548" s="513"/>
    </row>
    <row r="549" spans="1:14" ht="18.75" customHeight="1">
      <c r="A549" s="36">
        <v>450</v>
      </c>
      <c r="B549" s="149"/>
      <c r="C549" s="442">
        <v>9310</v>
      </c>
      <c r="D549" s="615" t="s">
        <v>473</v>
      </c>
      <c r="E549" s="1371">
        <f t="shared" si="126"/>
        <v>0</v>
      </c>
      <c r="F549" s="444"/>
      <c r="G549" s="445"/>
      <c r="H549" s="585">
        <v>0</v>
      </c>
      <c r="I549" s="444"/>
      <c r="J549" s="445"/>
      <c r="K549" s="585">
        <v>0</v>
      </c>
      <c r="L549" s="1371">
        <f t="shared" si="118"/>
        <v>0</v>
      </c>
      <c r="M549" s="7" t="str">
        <f t="shared" si="124"/>
        <v/>
      </c>
      <c r="N549" s="513"/>
    </row>
    <row r="550" spans="1:14" s="35" customFormat="1" ht="18.75" customHeight="1">
      <c r="A550" s="53">
        <v>451</v>
      </c>
      <c r="B550" s="149"/>
      <c r="C550" s="616">
        <v>9317</v>
      </c>
      <c r="D550" s="617" t="s">
        <v>792</v>
      </c>
      <c r="E550" s="1385">
        <f t="shared" si="126"/>
        <v>0</v>
      </c>
      <c r="F550" s="449"/>
      <c r="G550" s="450"/>
      <c r="H550" s="573">
        <v>0</v>
      </c>
      <c r="I550" s="449"/>
      <c r="J550" s="450"/>
      <c r="K550" s="573">
        <v>0</v>
      </c>
      <c r="L550" s="1385">
        <f t="shared" si="118"/>
        <v>0</v>
      </c>
      <c r="M550" s="7" t="str">
        <f t="shared" si="124"/>
        <v/>
      </c>
      <c r="N550" s="513"/>
    </row>
    <row r="551" spans="1:14" s="35" customFormat="1" ht="18.75" customHeight="1">
      <c r="A551" s="53">
        <v>452</v>
      </c>
      <c r="B551" s="149"/>
      <c r="C551" s="618">
        <v>9318</v>
      </c>
      <c r="D551" s="619" t="s">
        <v>793</v>
      </c>
      <c r="E551" s="1371">
        <f t="shared" si="126"/>
        <v>0</v>
      </c>
      <c r="F551" s="444"/>
      <c r="G551" s="445"/>
      <c r="H551" s="585">
        <v>0</v>
      </c>
      <c r="I551" s="444"/>
      <c r="J551" s="445"/>
      <c r="K551" s="585">
        <v>0</v>
      </c>
      <c r="L551" s="1371">
        <f t="shared" si="118"/>
        <v>0</v>
      </c>
      <c r="M551" s="7" t="str">
        <f t="shared" si="124"/>
        <v/>
      </c>
      <c r="N551" s="513"/>
    </row>
    <row r="552" spans="1:14" ht="31.5">
      <c r="A552" s="44">
        <v>456</v>
      </c>
      <c r="B552" s="149"/>
      <c r="C552" s="447">
        <v>9321</v>
      </c>
      <c r="D552" s="620" t="s">
        <v>474</v>
      </c>
      <c r="E552" s="1385">
        <f t="shared" si="126"/>
        <v>0</v>
      </c>
      <c r="F552" s="1545">
        <v>0</v>
      </c>
      <c r="G552" s="1545">
        <v>0</v>
      </c>
      <c r="H552" s="573">
        <v>0</v>
      </c>
      <c r="I552" s="1545">
        <v>0</v>
      </c>
      <c r="J552" s="1545">
        <v>0</v>
      </c>
      <c r="K552" s="573">
        <v>0</v>
      </c>
      <c r="L552" s="1385">
        <f t="shared" si="118"/>
        <v>0</v>
      </c>
      <c r="M552" s="7" t="str">
        <f t="shared" si="124"/>
        <v/>
      </c>
      <c r="N552" s="513"/>
    </row>
    <row r="553" spans="1:14" ht="31.5">
      <c r="A553" s="44">
        <v>457</v>
      </c>
      <c r="B553" s="149"/>
      <c r="C553" s="156">
        <v>9322</v>
      </c>
      <c r="D553" s="621" t="s">
        <v>798</v>
      </c>
      <c r="E553" s="1373">
        <f t="shared" si="126"/>
        <v>0</v>
      </c>
      <c r="F553" s="1545">
        <v>0</v>
      </c>
      <c r="G553" s="1545">
        <v>0</v>
      </c>
      <c r="H553" s="573">
        <v>0</v>
      </c>
      <c r="I553" s="1545">
        <v>0</v>
      </c>
      <c r="J553" s="1545">
        <v>0</v>
      </c>
      <c r="K553" s="573">
        <v>0</v>
      </c>
      <c r="L553" s="1373">
        <f t="shared" si="118"/>
        <v>0</v>
      </c>
      <c r="M553" s="7" t="str">
        <f t="shared" si="124"/>
        <v/>
      </c>
      <c r="N553" s="513"/>
    </row>
    <row r="554" spans="1:14" ht="31.5">
      <c r="A554" s="44">
        <v>458</v>
      </c>
      <c r="B554" s="149"/>
      <c r="C554" s="156">
        <v>9323</v>
      </c>
      <c r="D554" s="621" t="s">
        <v>799</v>
      </c>
      <c r="E554" s="1373">
        <f t="shared" si="126"/>
        <v>0</v>
      </c>
      <c r="F554" s="1545">
        <v>0</v>
      </c>
      <c r="G554" s="1545">
        <v>0</v>
      </c>
      <c r="H554" s="573">
        <v>0</v>
      </c>
      <c r="I554" s="1545">
        <v>0</v>
      </c>
      <c r="J554" s="1545">
        <v>0</v>
      </c>
      <c r="K554" s="573">
        <v>0</v>
      </c>
      <c r="L554" s="1373">
        <f t="shared" si="118"/>
        <v>0</v>
      </c>
      <c r="M554" s="7" t="str">
        <f t="shared" si="124"/>
        <v/>
      </c>
      <c r="N554" s="513"/>
    </row>
    <row r="555" spans="1:14" ht="31.5">
      <c r="A555" s="44">
        <v>459</v>
      </c>
      <c r="B555" s="149"/>
      <c r="C555" s="156">
        <v>9324</v>
      </c>
      <c r="D555" s="621" t="s">
        <v>800</v>
      </c>
      <c r="E555" s="1373">
        <f t="shared" si="126"/>
        <v>0</v>
      </c>
      <c r="F555" s="1545">
        <v>0</v>
      </c>
      <c r="G555" s="1545">
        <v>0</v>
      </c>
      <c r="H555" s="573">
        <v>0</v>
      </c>
      <c r="I555" s="1545">
        <v>0</v>
      </c>
      <c r="J555" s="1545">
        <v>0</v>
      </c>
      <c r="K555" s="573">
        <v>0</v>
      </c>
      <c r="L555" s="1373">
        <f t="shared" si="118"/>
        <v>0</v>
      </c>
      <c r="M555" s="7" t="str">
        <f t="shared" si="124"/>
        <v/>
      </c>
      <c r="N555" s="513"/>
    </row>
    <row r="556" spans="1:14" ht="18.75" customHeight="1">
      <c r="A556" s="44">
        <v>460</v>
      </c>
      <c r="B556" s="149"/>
      <c r="C556" s="156">
        <v>9325</v>
      </c>
      <c r="D556" s="621" t="s">
        <v>801</v>
      </c>
      <c r="E556" s="1373">
        <f t="shared" si="126"/>
        <v>0</v>
      </c>
      <c r="F556" s="1545">
        <v>0</v>
      </c>
      <c r="G556" s="1545">
        <v>0</v>
      </c>
      <c r="H556" s="573">
        <v>0</v>
      </c>
      <c r="I556" s="1545">
        <v>0</v>
      </c>
      <c r="J556" s="1545">
        <v>0</v>
      </c>
      <c r="K556" s="573">
        <v>0</v>
      </c>
      <c r="L556" s="1373">
        <f t="shared" si="118"/>
        <v>0</v>
      </c>
      <c r="M556" s="7" t="str">
        <f t="shared" si="124"/>
        <v/>
      </c>
      <c r="N556" s="513"/>
    </row>
    <row r="557" spans="1:14" ht="18.75" customHeight="1">
      <c r="A557" s="44">
        <v>461</v>
      </c>
      <c r="B557" s="149"/>
      <c r="C557" s="156">
        <v>9326</v>
      </c>
      <c r="D557" s="621" t="s">
        <v>802</v>
      </c>
      <c r="E557" s="1373">
        <f t="shared" si="126"/>
        <v>0</v>
      </c>
      <c r="F557" s="1545">
        <v>0</v>
      </c>
      <c r="G557" s="1545">
        <v>0</v>
      </c>
      <c r="H557" s="573">
        <v>0</v>
      </c>
      <c r="I557" s="1545">
        <v>0</v>
      </c>
      <c r="J557" s="1545">
        <v>0</v>
      </c>
      <c r="K557" s="573">
        <v>0</v>
      </c>
      <c r="L557" s="1373">
        <f t="shared" si="118"/>
        <v>0</v>
      </c>
      <c r="M557" s="7" t="str">
        <f t="shared" si="124"/>
        <v/>
      </c>
      <c r="N557" s="513"/>
    </row>
    <row r="558" spans="1:14" ht="30.75" customHeight="1">
      <c r="A558" s="36"/>
      <c r="B558" s="149"/>
      <c r="C558" s="156">
        <v>9327</v>
      </c>
      <c r="D558" s="621" t="s">
        <v>803</v>
      </c>
      <c r="E558" s="1373">
        <f t="shared" si="126"/>
        <v>0</v>
      </c>
      <c r="F558" s="1545">
        <v>0</v>
      </c>
      <c r="G558" s="1545">
        <v>0</v>
      </c>
      <c r="H558" s="573">
        <v>0</v>
      </c>
      <c r="I558" s="1545">
        <v>0</v>
      </c>
      <c r="J558" s="1545">
        <v>0</v>
      </c>
      <c r="K558" s="573">
        <v>0</v>
      </c>
      <c r="L558" s="1373">
        <f t="shared" si="118"/>
        <v>0</v>
      </c>
      <c r="M558" s="7" t="str">
        <f t="shared" si="124"/>
        <v/>
      </c>
      <c r="N558" s="513"/>
    </row>
    <row r="559" spans="1:14" ht="18.75" customHeight="1">
      <c r="A559" s="36"/>
      <c r="B559" s="149"/>
      <c r="C559" s="442">
        <v>9328</v>
      </c>
      <c r="D559" s="622" t="s">
        <v>804</v>
      </c>
      <c r="E559" s="1371">
        <f t="shared" si="126"/>
        <v>0</v>
      </c>
      <c r="F559" s="1561">
        <v>0</v>
      </c>
      <c r="G559" s="1562">
        <v>0</v>
      </c>
      <c r="H559" s="1563">
        <v>0</v>
      </c>
      <c r="I559" s="1562">
        <v>0</v>
      </c>
      <c r="J559" s="1562">
        <v>0</v>
      </c>
      <c r="K559" s="1563">
        <v>0</v>
      </c>
      <c r="L559" s="1371">
        <f t="shared" si="118"/>
        <v>0</v>
      </c>
      <c r="M559" s="7" t="str">
        <f t="shared" si="124"/>
        <v/>
      </c>
      <c r="N559" s="513"/>
    </row>
    <row r="560" spans="1:14" ht="31.5">
      <c r="A560" s="44">
        <v>462</v>
      </c>
      <c r="B560" s="149"/>
      <c r="C560" s="463">
        <v>9330</v>
      </c>
      <c r="D560" s="608" t="s">
        <v>805</v>
      </c>
      <c r="E560" s="1386">
        <f t="shared" si="126"/>
        <v>0</v>
      </c>
      <c r="F560" s="623"/>
      <c r="G560" s="624"/>
      <c r="H560" s="1560">
        <v>0</v>
      </c>
      <c r="I560" s="623"/>
      <c r="J560" s="624"/>
      <c r="K560" s="1560">
        <v>0</v>
      </c>
      <c r="L560" s="1386">
        <f t="shared" si="118"/>
        <v>0</v>
      </c>
      <c r="M560" s="7" t="str">
        <f t="shared" si="124"/>
        <v/>
      </c>
      <c r="N560" s="513"/>
    </row>
    <row r="561" spans="1:14" ht="31.5">
      <c r="A561" s="36"/>
      <c r="B561" s="149"/>
      <c r="C561" s="447">
        <v>9336</v>
      </c>
      <c r="D561" s="620" t="s">
        <v>909</v>
      </c>
      <c r="E561" s="1385">
        <f t="shared" si="126"/>
        <v>0</v>
      </c>
      <c r="F561" s="449"/>
      <c r="G561" s="450"/>
      <c r="H561" s="573">
        <v>0</v>
      </c>
      <c r="I561" s="449"/>
      <c r="J561" s="450"/>
      <c r="K561" s="573">
        <v>0</v>
      </c>
      <c r="L561" s="1385">
        <f t="shared" si="118"/>
        <v>0</v>
      </c>
      <c r="M561" s="7" t="str">
        <f t="shared" si="124"/>
        <v/>
      </c>
      <c r="N561" s="513"/>
    </row>
    <row r="562" spans="1:14" ht="31.5">
      <c r="A562" s="44">
        <v>462</v>
      </c>
      <c r="B562" s="149"/>
      <c r="C562" s="156">
        <v>9337</v>
      </c>
      <c r="D562" s="157" t="s">
        <v>910</v>
      </c>
      <c r="E562" s="1373">
        <f t="shared" si="126"/>
        <v>0</v>
      </c>
      <c r="F562" s="158"/>
      <c r="G562" s="159"/>
      <c r="H562" s="573">
        <v>0</v>
      </c>
      <c r="I562" s="158"/>
      <c r="J562" s="159"/>
      <c r="K562" s="573">
        <v>0</v>
      </c>
      <c r="L562" s="1373">
        <f t="shared" si="118"/>
        <v>0</v>
      </c>
      <c r="M562" s="7" t="str">
        <f t="shared" si="124"/>
        <v/>
      </c>
      <c r="N562" s="513"/>
    </row>
    <row r="563" spans="1:14" ht="18.75" customHeight="1">
      <c r="A563" s="36"/>
      <c r="B563" s="149"/>
      <c r="C563" s="156">
        <v>9338</v>
      </c>
      <c r="D563" s="621" t="s">
        <v>911</v>
      </c>
      <c r="E563" s="1373">
        <f t="shared" si="126"/>
        <v>0</v>
      </c>
      <c r="F563" s="158"/>
      <c r="G563" s="159"/>
      <c r="H563" s="573">
        <v>0</v>
      </c>
      <c r="I563" s="158"/>
      <c r="J563" s="159"/>
      <c r="K563" s="573">
        <v>0</v>
      </c>
      <c r="L563" s="1373">
        <f t="shared" si="118"/>
        <v>0</v>
      </c>
      <c r="M563" s="7" t="str">
        <f t="shared" si="124"/>
        <v/>
      </c>
      <c r="N563" s="513"/>
    </row>
    <row r="564" spans="1:14" ht="18.75" customHeight="1">
      <c r="A564" s="44">
        <v>462</v>
      </c>
      <c r="B564" s="149"/>
      <c r="C564" s="442">
        <v>9339</v>
      </c>
      <c r="D564" s="443" t="s">
        <v>912</v>
      </c>
      <c r="E564" s="1371">
        <f t="shared" si="126"/>
        <v>0</v>
      </c>
      <c r="F564" s="444"/>
      <c r="G564" s="445"/>
      <c r="H564" s="585">
        <v>0</v>
      </c>
      <c r="I564" s="444"/>
      <c r="J564" s="445"/>
      <c r="K564" s="585">
        <v>0</v>
      </c>
      <c r="L564" s="1371">
        <f t="shared" si="118"/>
        <v>0</v>
      </c>
      <c r="M564" s="7" t="str">
        <f t="shared" si="124"/>
        <v/>
      </c>
      <c r="N564" s="513"/>
    </row>
    <row r="565" spans="1:14" ht="18.75" customHeight="1">
      <c r="A565" s="36"/>
      <c r="B565" s="149"/>
      <c r="C565" s="447">
        <v>9355</v>
      </c>
      <c r="D565" s="625" t="s">
        <v>913</v>
      </c>
      <c r="E565" s="1385">
        <f t="shared" si="126"/>
        <v>0</v>
      </c>
      <c r="F565" s="1545">
        <v>0</v>
      </c>
      <c r="G565" s="1545">
        <v>0</v>
      </c>
      <c r="H565" s="573">
        <v>0</v>
      </c>
      <c r="I565" s="1545">
        <v>0</v>
      </c>
      <c r="J565" s="1545">
        <v>0</v>
      </c>
      <c r="K565" s="573">
        <v>0</v>
      </c>
      <c r="L565" s="1385">
        <f t="shared" si="118"/>
        <v>0</v>
      </c>
      <c r="M565" s="7" t="str">
        <f t="shared" si="124"/>
        <v/>
      </c>
      <c r="N565" s="513"/>
    </row>
    <row r="566" spans="1:14" ht="18.75" customHeight="1">
      <c r="A566" s="44">
        <v>462</v>
      </c>
      <c r="B566" s="149"/>
      <c r="C566" s="442">
        <v>9356</v>
      </c>
      <c r="D566" s="626" t="s">
        <v>914</v>
      </c>
      <c r="E566" s="1371">
        <f t="shared" si="126"/>
        <v>0</v>
      </c>
      <c r="F566" s="1545">
        <v>0</v>
      </c>
      <c r="G566" s="1545">
        <v>0</v>
      </c>
      <c r="H566" s="585">
        <v>0</v>
      </c>
      <c r="I566" s="1545">
        <v>0</v>
      </c>
      <c r="J566" s="1545">
        <v>0</v>
      </c>
      <c r="K566" s="585">
        <v>0</v>
      </c>
      <c r="L566" s="1371">
        <f t="shared" si="118"/>
        <v>0</v>
      </c>
      <c r="M566" s="7" t="str">
        <f t="shared" si="124"/>
        <v/>
      </c>
      <c r="N566" s="513"/>
    </row>
    <row r="567" spans="1:14" ht="18.75" customHeight="1">
      <c r="A567" s="44">
        <v>462</v>
      </c>
      <c r="B567" s="149"/>
      <c r="C567" s="447">
        <v>9395</v>
      </c>
      <c r="D567" s="461" t="s">
        <v>915</v>
      </c>
      <c r="E567" s="1385">
        <f t="shared" si="126"/>
        <v>0</v>
      </c>
      <c r="F567" s="449"/>
      <c r="G567" s="450"/>
      <c r="H567" s="573">
        <v>0</v>
      </c>
      <c r="I567" s="449"/>
      <c r="J567" s="450"/>
      <c r="K567" s="573">
        <v>0</v>
      </c>
      <c r="L567" s="1385">
        <f t="shared" si="118"/>
        <v>0</v>
      </c>
      <c r="M567" s="7" t="str">
        <f t="shared" si="124"/>
        <v/>
      </c>
      <c r="N567" s="513"/>
    </row>
    <row r="568" spans="1:14" ht="18.75" customHeight="1">
      <c r="A568" s="36">
        <v>465</v>
      </c>
      <c r="B568" s="149"/>
      <c r="C568" s="179">
        <v>9396</v>
      </c>
      <c r="D568" s="627" t="s">
        <v>916</v>
      </c>
      <c r="E568" s="1374">
        <f t="shared" si="126"/>
        <v>0</v>
      </c>
      <c r="F568" s="173"/>
      <c r="G568" s="174"/>
      <c r="H568" s="574">
        <v>0</v>
      </c>
      <c r="I568" s="173"/>
      <c r="J568" s="174"/>
      <c r="K568" s="574">
        <v>0</v>
      </c>
      <c r="L568" s="1374">
        <f t="shared" si="118"/>
        <v>0</v>
      </c>
      <c r="M568" s="7" t="str">
        <f t="shared" si="124"/>
        <v/>
      </c>
      <c r="N568" s="513"/>
    </row>
    <row r="569" spans="1:14" s="15" customFormat="1" ht="18" customHeight="1">
      <c r="A569" s="39">
        <v>470</v>
      </c>
      <c r="B569" s="565">
        <v>9500</v>
      </c>
      <c r="C569" s="1912" t="s">
        <v>917</v>
      </c>
      <c r="D569" s="1912"/>
      <c r="E569" s="566">
        <f t="shared" ref="E569:L569" si="130">SUM(E570:E588)</f>
        <v>0</v>
      </c>
      <c r="F569" s="575">
        <f t="shared" si="130"/>
        <v>0</v>
      </c>
      <c r="G569" s="568">
        <f t="shared" si="130"/>
        <v>0</v>
      </c>
      <c r="H569" s="569">
        <f>SUM(H570:H588)</f>
        <v>0</v>
      </c>
      <c r="I569" s="575">
        <f t="shared" si="130"/>
        <v>-107443</v>
      </c>
      <c r="J569" s="568">
        <f t="shared" si="130"/>
        <v>0</v>
      </c>
      <c r="K569" s="569">
        <f t="shared" si="130"/>
        <v>0</v>
      </c>
      <c r="L569" s="566">
        <f t="shared" si="130"/>
        <v>-107443</v>
      </c>
      <c r="M569" s="7">
        <f t="shared" si="124"/>
        <v>1</v>
      </c>
      <c r="N569" s="513"/>
    </row>
    <row r="570" spans="1:14" ht="18.75" customHeight="1">
      <c r="A570" s="36">
        <v>475</v>
      </c>
      <c r="B570" s="149"/>
      <c r="C570" s="150">
        <v>9501</v>
      </c>
      <c r="D570" s="187" t="s">
        <v>2126</v>
      </c>
      <c r="E570" s="1365">
        <f t="shared" si="126"/>
        <v>0</v>
      </c>
      <c r="F570" s="152"/>
      <c r="G570" s="153"/>
      <c r="H570" s="572">
        <v>0</v>
      </c>
      <c r="I570" s="152"/>
      <c r="J570" s="153"/>
      <c r="K570" s="572">
        <v>0</v>
      </c>
      <c r="L570" s="1365">
        <f t="shared" si="118"/>
        <v>0</v>
      </c>
      <c r="M570" s="7" t="str">
        <f t="shared" si="124"/>
        <v/>
      </c>
      <c r="N570" s="513"/>
    </row>
    <row r="571" spans="1:14" ht="18.75" customHeight="1">
      <c r="A571" s="36">
        <v>480</v>
      </c>
      <c r="B571" s="149"/>
      <c r="C571" s="156">
        <v>9502</v>
      </c>
      <c r="D571" s="592" t="s">
        <v>2127</v>
      </c>
      <c r="E571" s="1366">
        <f t="shared" si="126"/>
        <v>0</v>
      </c>
      <c r="F571" s="158"/>
      <c r="G571" s="159"/>
      <c r="H571" s="573">
        <v>0</v>
      </c>
      <c r="I571" s="158"/>
      <c r="J571" s="159"/>
      <c r="K571" s="573">
        <v>0</v>
      </c>
      <c r="L571" s="1366">
        <f t="shared" ref="L571:L588" si="131">I571+J571+K571</f>
        <v>0</v>
      </c>
      <c r="M571" s="7" t="str">
        <f t="shared" si="124"/>
        <v/>
      </c>
      <c r="N571" s="513"/>
    </row>
    <row r="572" spans="1:14" ht="18.75" customHeight="1">
      <c r="A572" s="36">
        <v>485</v>
      </c>
      <c r="B572" s="149"/>
      <c r="C572" s="156">
        <v>9503</v>
      </c>
      <c r="D572" s="592" t="s">
        <v>2128</v>
      </c>
      <c r="E572" s="1366">
        <f t="shared" si="126"/>
        <v>0</v>
      </c>
      <c r="F572" s="158"/>
      <c r="G572" s="159"/>
      <c r="H572" s="573">
        <v>0</v>
      </c>
      <c r="I572" s="158"/>
      <c r="J572" s="159"/>
      <c r="K572" s="573">
        <v>0</v>
      </c>
      <c r="L572" s="1366">
        <f t="shared" si="131"/>
        <v>0</v>
      </c>
      <c r="M572" s="7" t="str">
        <f t="shared" si="124"/>
        <v/>
      </c>
      <c r="N572" s="513"/>
    </row>
    <row r="573" spans="1:14" ht="18.75" customHeight="1">
      <c r="A573" s="36">
        <v>490</v>
      </c>
      <c r="B573" s="149"/>
      <c r="C573" s="156">
        <v>9504</v>
      </c>
      <c r="D573" s="592" t="s">
        <v>2129</v>
      </c>
      <c r="E573" s="1366">
        <f t="shared" si="126"/>
        <v>0</v>
      </c>
      <c r="F573" s="158"/>
      <c r="G573" s="159"/>
      <c r="H573" s="573">
        <v>0</v>
      </c>
      <c r="I573" s="158"/>
      <c r="J573" s="159"/>
      <c r="K573" s="573">
        <v>0</v>
      </c>
      <c r="L573" s="1366">
        <f t="shared" si="131"/>
        <v>0</v>
      </c>
      <c r="M573" s="7" t="str">
        <f t="shared" si="124"/>
        <v/>
      </c>
      <c r="N573" s="513"/>
    </row>
    <row r="574" spans="1:14" ht="18.75" customHeight="1">
      <c r="A574" s="36">
        <v>495</v>
      </c>
      <c r="B574" s="149"/>
      <c r="C574" s="156">
        <v>9505</v>
      </c>
      <c r="D574" s="592" t="s">
        <v>2130</v>
      </c>
      <c r="E574" s="1366">
        <f t="shared" si="126"/>
        <v>0</v>
      </c>
      <c r="F574" s="158"/>
      <c r="G574" s="159"/>
      <c r="H574" s="573">
        <v>0</v>
      </c>
      <c r="I574" s="158"/>
      <c r="J574" s="159"/>
      <c r="K574" s="573">
        <v>0</v>
      </c>
      <c r="L574" s="1366">
        <f t="shared" si="131"/>
        <v>0</v>
      </c>
      <c r="M574" s="7" t="str">
        <f t="shared" si="124"/>
        <v/>
      </c>
      <c r="N574" s="513"/>
    </row>
    <row r="575" spans="1:14" ht="18.75" customHeight="1">
      <c r="A575" s="36">
        <v>500</v>
      </c>
      <c r="B575" s="149"/>
      <c r="C575" s="156">
        <v>9506</v>
      </c>
      <c r="D575" s="592" t="s">
        <v>2131</v>
      </c>
      <c r="E575" s="1369">
        <f t="shared" si="126"/>
        <v>0</v>
      </c>
      <c r="F575" s="158"/>
      <c r="G575" s="159"/>
      <c r="H575" s="574">
        <v>0</v>
      </c>
      <c r="I575" s="158"/>
      <c r="J575" s="159"/>
      <c r="K575" s="574">
        <v>0</v>
      </c>
      <c r="L575" s="1369">
        <f t="shared" si="131"/>
        <v>0</v>
      </c>
      <c r="M575" s="7" t="str">
        <f t="shared" si="124"/>
        <v/>
      </c>
      <c r="N575" s="513"/>
    </row>
    <row r="576" spans="1:14" ht="18.75" customHeight="1">
      <c r="A576" s="36">
        <v>505</v>
      </c>
      <c r="B576" s="149"/>
      <c r="C576" s="156">
        <v>9507</v>
      </c>
      <c r="D576" s="592" t="s">
        <v>2132</v>
      </c>
      <c r="E576" s="1379">
        <f t="shared" si="126"/>
        <v>0</v>
      </c>
      <c r="F576" s="152"/>
      <c r="G576" s="153"/>
      <c r="H576" s="1564">
        <v>0</v>
      </c>
      <c r="I576" s="152">
        <v>-107443</v>
      </c>
      <c r="J576" s="153"/>
      <c r="K576" s="1564">
        <v>0</v>
      </c>
      <c r="L576" s="1379">
        <f t="shared" si="131"/>
        <v>-107443</v>
      </c>
      <c r="M576" s="7">
        <f t="shared" si="124"/>
        <v>1</v>
      </c>
      <c r="N576" s="513"/>
    </row>
    <row r="577" spans="1:14" ht="18.75" customHeight="1">
      <c r="A577" s="36">
        <v>510</v>
      </c>
      <c r="B577" s="149"/>
      <c r="C577" s="156">
        <v>9508</v>
      </c>
      <c r="D577" s="592" t="s">
        <v>2133</v>
      </c>
      <c r="E577" s="1366">
        <f t="shared" si="126"/>
        <v>0</v>
      </c>
      <c r="F577" s="158"/>
      <c r="G577" s="159"/>
      <c r="H577" s="573">
        <v>0</v>
      </c>
      <c r="I577" s="158"/>
      <c r="J577" s="159"/>
      <c r="K577" s="573">
        <v>0</v>
      </c>
      <c r="L577" s="1366">
        <f t="shared" si="131"/>
        <v>0</v>
      </c>
      <c r="M577" s="7" t="str">
        <f t="shared" si="124"/>
        <v/>
      </c>
      <c r="N577" s="513"/>
    </row>
    <row r="578" spans="1:14" ht="18.75" customHeight="1">
      <c r="A578" s="36">
        <v>515</v>
      </c>
      <c r="B578" s="149"/>
      <c r="C578" s="156">
        <v>9509</v>
      </c>
      <c r="D578" s="592" t="s">
        <v>2134</v>
      </c>
      <c r="E578" s="1366">
        <f t="shared" si="126"/>
        <v>0</v>
      </c>
      <c r="F578" s="158"/>
      <c r="G578" s="159"/>
      <c r="H578" s="573">
        <v>0</v>
      </c>
      <c r="I578" s="158"/>
      <c r="J578" s="159"/>
      <c r="K578" s="573">
        <v>0</v>
      </c>
      <c r="L578" s="1366">
        <f t="shared" si="131"/>
        <v>0</v>
      </c>
      <c r="M578" s="7" t="str">
        <f t="shared" si="124"/>
        <v/>
      </c>
      <c r="N578" s="513"/>
    </row>
    <row r="579" spans="1:14" ht="18.75" customHeight="1">
      <c r="A579" s="36">
        <v>520</v>
      </c>
      <c r="B579" s="149"/>
      <c r="C579" s="156">
        <v>9510</v>
      </c>
      <c r="D579" s="592" t="s">
        <v>2135</v>
      </c>
      <c r="E579" s="1366">
        <f t="shared" si="126"/>
        <v>0</v>
      </c>
      <c r="F579" s="158"/>
      <c r="G579" s="159"/>
      <c r="H579" s="573">
        <v>0</v>
      </c>
      <c r="I579" s="158"/>
      <c r="J579" s="159"/>
      <c r="K579" s="573">
        <v>0</v>
      </c>
      <c r="L579" s="1366">
        <f t="shared" si="131"/>
        <v>0</v>
      </c>
      <c r="M579" s="7" t="str">
        <f t="shared" si="124"/>
        <v/>
      </c>
      <c r="N579" s="513"/>
    </row>
    <row r="580" spans="1:14" ht="18.75" customHeight="1">
      <c r="A580" s="36">
        <v>525</v>
      </c>
      <c r="B580" s="149"/>
      <c r="C580" s="156">
        <v>9511</v>
      </c>
      <c r="D580" s="592" t="s">
        <v>2136</v>
      </c>
      <c r="E580" s="1366">
        <f t="shared" si="126"/>
        <v>0</v>
      </c>
      <c r="F580" s="158"/>
      <c r="G580" s="159"/>
      <c r="H580" s="573">
        <v>0</v>
      </c>
      <c r="I580" s="158"/>
      <c r="J580" s="159"/>
      <c r="K580" s="573">
        <v>0</v>
      </c>
      <c r="L580" s="1366">
        <f t="shared" si="131"/>
        <v>0</v>
      </c>
      <c r="M580" s="7" t="str">
        <f t="shared" si="124"/>
        <v/>
      </c>
      <c r="N580" s="513"/>
    </row>
    <row r="581" spans="1:14" ht="18.75" customHeight="1">
      <c r="A581" s="36">
        <v>530</v>
      </c>
      <c r="B581" s="149"/>
      <c r="C581" s="156">
        <v>9512</v>
      </c>
      <c r="D581" s="592" t="s">
        <v>2137</v>
      </c>
      <c r="E581" s="1366">
        <f t="shared" si="126"/>
        <v>0</v>
      </c>
      <c r="F581" s="158"/>
      <c r="G581" s="159"/>
      <c r="H581" s="573">
        <v>0</v>
      </c>
      <c r="I581" s="158"/>
      <c r="J581" s="159"/>
      <c r="K581" s="573">
        <v>0</v>
      </c>
      <c r="L581" s="1366">
        <f t="shared" si="131"/>
        <v>0</v>
      </c>
      <c r="M581" s="7" t="str">
        <f t="shared" si="124"/>
        <v/>
      </c>
      <c r="N581" s="513"/>
    </row>
    <row r="582" spans="1:14" ht="18.75" customHeight="1">
      <c r="A582" s="36">
        <v>535</v>
      </c>
      <c r="B582" s="149"/>
      <c r="C582" s="162">
        <v>9513</v>
      </c>
      <c r="D582" s="182" t="s">
        <v>2138</v>
      </c>
      <c r="E582" s="1381">
        <f>F582+G582+H582</f>
        <v>0</v>
      </c>
      <c r="F582" s="165"/>
      <c r="G582" s="165"/>
      <c r="H582" s="573">
        <v>0</v>
      </c>
      <c r="I582" s="165"/>
      <c r="J582" s="165"/>
      <c r="K582" s="573">
        <v>0</v>
      </c>
      <c r="L582" s="1381">
        <f t="shared" si="131"/>
        <v>0</v>
      </c>
      <c r="M582" s="7" t="str">
        <f t="shared" si="124"/>
        <v/>
      </c>
      <c r="N582" s="513"/>
    </row>
    <row r="583" spans="1:14" ht="31.5">
      <c r="A583" s="36">
        <v>540</v>
      </c>
      <c r="B583" s="149"/>
      <c r="C583" s="586">
        <v>9514</v>
      </c>
      <c r="D583" s="601" t="s">
        <v>2139</v>
      </c>
      <c r="E583" s="1382">
        <f t="shared" si="126"/>
        <v>0</v>
      </c>
      <c r="F583" s="589"/>
      <c r="G583" s="589"/>
      <c r="H583" s="590">
        <v>0</v>
      </c>
      <c r="I583" s="589"/>
      <c r="J583" s="589"/>
      <c r="K583" s="590">
        <v>0</v>
      </c>
      <c r="L583" s="1382">
        <f t="shared" si="131"/>
        <v>0</v>
      </c>
      <c r="M583" s="7" t="str">
        <f t="shared" si="124"/>
        <v/>
      </c>
      <c r="N583" s="513"/>
    </row>
    <row r="584" spans="1:14" ht="27.75" customHeight="1">
      <c r="A584" s="36">
        <v>545</v>
      </c>
      <c r="B584" s="628"/>
      <c r="C584" s="629">
        <v>9521</v>
      </c>
      <c r="D584" s="461" t="s">
        <v>2140</v>
      </c>
      <c r="E584" s="1368">
        <f>F584+G584+H584</f>
        <v>0</v>
      </c>
      <c r="F584" s="450"/>
      <c r="G584" s="450"/>
      <c r="H584" s="573">
        <v>0</v>
      </c>
      <c r="I584" s="450"/>
      <c r="J584" s="450"/>
      <c r="K584" s="573">
        <v>0</v>
      </c>
      <c r="L584" s="1368">
        <f t="shared" si="131"/>
        <v>0</v>
      </c>
      <c r="M584" s="7" t="str">
        <f t="shared" si="124"/>
        <v/>
      </c>
      <c r="N584" s="513"/>
    </row>
    <row r="585" spans="1:14" ht="18.75" customHeight="1">
      <c r="A585" s="36">
        <v>550</v>
      </c>
      <c r="B585" s="149"/>
      <c r="C585" s="156">
        <v>9522</v>
      </c>
      <c r="D585" s="630" t="s">
        <v>2141</v>
      </c>
      <c r="E585" s="1366">
        <f t="shared" si="126"/>
        <v>0</v>
      </c>
      <c r="F585" s="158"/>
      <c r="G585" s="159"/>
      <c r="H585" s="573">
        <v>0</v>
      </c>
      <c r="I585" s="158"/>
      <c r="J585" s="159"/>
      <c r="K585" s="573">
        <v>0</v>
      </c>
      <c r="L585" s="1366">
        <f t="shared" si="131"/>
        <v>0</v>
      </c>
      <c r="M585" s="7" t="str">
        <f t="shared" si="124"/>
        <v/>
      </c>
      <c r="N585" s="513"/>
    </row>
    <row r="586" spans="1:14" ht="18.75" customHeight="1">
      <c r="A586" s="36">
        <v>555</v>
      </c>
      <c r="B586" s="149"/>
      <c r="C586" s="156">
        <v>9528</v>
      </c>
      <c r="D586" s="630" t="s">
        <v>2142</v>
      </c>
      <c r="E586" s="1366">
        <f t="shared" si="126"/>
        <v>0</v>
      </c>
      <c r="F586" s="158"/>
      <c r="G586" s="159"/>
      <c r="H586" s="573">
        <v>0</v>
      </c>
      <c r="I586" s="158"/>
      <c r="J586" s="159"/>
      <c r="K586" s="573">
        <v>0</v>
      </c>
      <c r="L586" s="1366">
        <f t="shared" si="131"/>
        <v>0</v>
      </c>
      <c r="M586" s="7" t="str">
        <f t="shared" si="124"/>
        <v/>
      </c>
      <c r="N586" s="513"/>
    </row>
    <row r="587" spans="1:14" ht="18.75" customHeight="1">
      <c r="A587" s="36">
        <v>560</v>
      </c>
      <c r="B587" s="149"/>
      <c r="C587" s="442">
        <v>9529</v>
      </c>
      <c r="D587" s="626" t="s">
        <v>2143</v>
      </c>
      <c r="E587" s="1367">
        <f t="shared" si="126"/>
        <v>0</v>
      </c>
      <c r="F587" s="445"/>
      <c r="G587" s="445"/>
      <c r="H587" s="585">
        <v>0</v>
      </c>
      <c r="I587" s="445"/>
      <c r="J587" s="445"/>
      <c r="K587" s="585">
        <v>0</v>
      </c>
      <c r="L587" s="1367">
        <f t="shared" si="131"/>
        <v>0</v>
      </c>
      <c r="M587" s="7" t="str">
        <f t="shared" si="124"/>
        <v/>
      </c>
      <c r="N587" s="513"/>
    </row>
    <row r="588" spans="1:14" ht="31.5">
      <c r="A588" s="36">
        <v>561</v>
      </c>
      <c r="B588" s="149"/>
      <c r="C588" s="463">
        <v>9549</v>
      </c>
      <c r="D588" s="631" t="s">
        <v>2144</v>
      </c>
      <c r="E588" s="1387">
        <f t="shared" si="126"/>
        <v>0</v>
      </c>
      <c r="F588" s="158"/>
      <c r="G588" s="624"/>
      <c r="H588" s="573">
        <v>0</v>
      </c>
      <c r="I588" s="158"/>
      <c r="J588" s="624"/>
      <c r="K588" s="573">
        <v>0</v>
      </c>
      <c r="L588" s="1387">
        <f t="shared" si="131"/>
        <v>0</v>
      </c>
      <c r="M588" s="7" t="str">
        <f t="shared" si="124"/>
        <v/>
      </c>
      <c r="N588" s="513"/>
    </row>
    <row r="589" spans="1:14" s="15" customFormat="1" ht="18.75" customHeight="1">
      <c r="A589" s="39">
        <v>565</v>
      </c>
      <c r="B589" s="565">
        <v>9600</v>
      </c>
      <c r="C589" s="1912" t="s">
        <v>918</v>
      </c>
      <c r="D589" s="1913"/>
      <c r="E589" s="566">
        <f t="shared" ref="E589:L589" si="132">SUM(E590:E593)</f>
        <v>0</v>
      </c>
      <c r="F589" s="575">
        <f t="shared" si="132"/>
        <v>0</v>
      </c>
      <c r="G589" s="568">
        <f t="shared" si="132"/>
        <v>0</v>
      </c>
      <c r="H589" s="569">
        <f>SUM(H590:H593)</f>
        <v>0</v>
      </c>
      <c r="I589" s="575">
        <f t="shared" si="132"/>
        <v>0</v>
      </c>
      <c r="J589" s="568">
        <f t="shared" si="132"/>
        <v>0</v>
      </c>
      <c r="K589" s="569">
        <f t="shared" si="132"/>
        <v>0</v>
      </c>
      <c r="L589" s="566">
        <f t="shared" si="132"/>
        <v>0</v>
      </c>
      <c r="M589" s="7" t="str">
        <f t="shared" si="124"/>
        <v/>
      </c>
      <c r="N589" s="513"/>
    </row>
    <row r="590" spans="1:14" s="17" customFormat="1" ht="31.5" customHeight="1">
      <c r="A590" s="43">
        <v>566</v>
      </c>
      <c r="B590" s="181"/>
      <c r="C590" s="474">
        <v>9601</v>
      </c>
      <c r="D590" s="632" t="s">
        <v>2145</v>
      </c>
      <c r="E590" s="1365">
        <f t="shared" si="126"/>
        <v>0</v>
      </c>
      <c r="F590" s="450"/>
      <c r="G590" s="450"/>
      <c r="H590" s="572">
        <v>0</v>
      </c>
      <c r="I590" s="450"/>
      <c r="J590" s="450"/>
      <c r="K590" s="572">
        <v>0</v>
      </c>
      <c r="L590" s="1365">
        <f>I590+J590+K590</f>
        <v>0</v>
      </c>
      <c r="M590" s="7" t="str">
        <f t="shared" si="124"/>
        <v/>
      </c>
      <c r="N590" s="513"/>
    </row>
    <row r="591" spans="1:14" s="17" customFormat="1" ht="36" customHeight="1">
      <c r="A591" s="43">
        <v>567</v>
      </c>
      <c r="B591" s="181"/>
      <c r="C591" s="618">
        <v>9603</v>
      </c>
      <c r="D591" s="633" t="s">
        <v>2146</v>
      </c>
      <c r="E591" s="1367">
        <f t="shared" si="126"/>
        <v>0</v>
      </c>
      <c r="F591" s="450"/>
      <c r="G591" s="450"/>
      <c r="H591" s="573">
        <v>0</v>
      </c>
      <c r="I591" s="450"/>
      <c r="J591" s="450"/>
      <c r="K591" s="573">
        <v>0</v>
      </c>
      <c r="L591" s="1367">
        <f>I591+J591+K591</f>
        <v>0</v>
      </c>
      <c r="M591" s="7" t="str">
        <f t="shared" si="124"/>
        <v/>
      </c>
      <c r="N591" s="513"/>
    </row>
    <row r="592" spans="1:14" s="17" customFormat="1" ht="30.75" customHeight="1">
      <c r="A592" s="43">
        <v>568</v>
      </c>
      <c r="B592" s="181"/>
      <c r="C592" s="447">
        <v>9607</v>
      </c>
      <c r="D592" s="634" t="s">
        <v>2147</v>
      </c>
      <c r="E592" s="1368">
        <f t="shared" si="126"/>
        <v>0</v>
      </c>
      <c r="F592" s="450"/>
      <c r="G592" s="450"/>
      <c r="H592" s="573">
        <v>0</v>
      </c>
      <c r="I592" s="450"/>
      <c r="J592" s="450"/>
      <c r="K592" s="573">
        <v>0</v>
      </c>
      <c r="L592" s="1368">
        <f>I592+J592+K592</f>
        <v>0</v>
      </c>
      <c r="M592" s="7" t="str">
        <f t="shared" ref="M592:M599" si="133">(IF($E592&lt;&gt;0,$M$2,IF($L592&lt;&gt;0,$M$2,"")))</f>
        <v/>
      </c>
      <c r="N592" s="513"/>
    </row>
    <row r="593" spans="1:14" s="17" customFormat="1" ht="31.5">
      <c r="A593" s="43">
        <v>569</v>
      </c>
      <c r="B593" s="181"/>
      <c r="C593" s="476">
        <v>9609</v>
      </c>
      <c r="D593" s="635" t="s">
        <v>2148</v>
      </c>
      <c r="E593" s="1369">
        <f t="shared" si="126"/>
        <v>0</v>
      </c>
      <c r="F593" s="450"/>
      <c r="G593" s="450"/>
      <c r="H593" s="574">
        <v>0</v>
      </c>
      <c r="I593" s="450"/>
      <c r="J593" s="450"/>
      <c r="K593" s="574">
        <v>0</v>
      </c>
      <c r="L593" s="1369">
        <f>I593+J593+K593</f>
        <v>0</v>
      </c>
      <c r="M593" s="7" t="str">
        <f t="shared" si="133"/>
        <v/>
      </c>
      <c r="N593" s="513"/>
    </row>
    <row r="594" spans="1:14" s="15" customFormat="1" ht="18" customHeight="1">
      <c r="A594" s="39">
        <v>575</v>
      </c>
      <c r="B594" s="565">
        <v>9800</v>
      </c>
      <c r="C594" s="1912" t="s">
        <v>806</v>
      </c>
      <c r="D594" s="1913"/>
      <c r="E594" s="566">
        <f t="shared" ref="E594:L594" si="134">SUM(E595:E599)</f>
        <v>0</v>
      </c>
      <c r="F594" s="575">
        <f t="shared" si="134"/>
        <v>0</v>
      </c>
      <c r="G594" s="568">
        <f t="shared" si="134"/>
        <v>0</v>
      </c>
      <c r="H594" s="569">
        <f>SUM(H595:H599)</f>
        <v>0</v>
      </c>
      <c r="I594" s="575">
        <f t="shared" si="134"/>
        <v>0</v>
      </c>
      <c r="J594" s="568">
        <f t="shared" si="134"/>
        <v>0</v>
      </c>
      <c r="K594" s="569">
        <f t="shared" si="134"/>
        <v>0</v>
      </c>
      <c r="L594" s="566">
        <f t="shared" si="134"/>
        <v>0</v>
      </c>
      <c r="M594" s="7" t="str">
        <f t="shared" si="133"/>
        <v/>
      </c>
      <c r="N594" s="513"/>
    </row>
    <row r="595" spans="1:14" ht="18.75" customHeight="1">
      <c r="A595" s="36">
        <v>580</v>
      </c>
      <c r="B595" s="570"/>
      <c r="C595" s="150">
        <v>9810</v>
      </c>
      <c r="D595" s="187" t="s">
        <v>794</v>
      </c>
      <c r="E595" s="636">
        <f t="shared" si="126"/>
        <v>0</v>
      </c>
      <c r="F595" s="152"/>
      <c r="G595" s="153"/>
      <c r="H595" s="572">
        <v>0</v>
      </c>
      <c r="I595" s="152"/>
      <c r="J595" s="153"/>
      <c r="K595" s="572">
        <v>0</v>
      </c>
      <c r="L595" s="1365">
        <f>I595+J595+K595</f>
        <v>0</v>
      </c>
      <c r="M595" s="7" t="str">
        <f t="shared" si="133"/>
        <v/>
      </c>
      <c r="N595" s="513"/>
    </row>
    <row r="596" spans="1:14" ht="18.75" customHeight="1">
      <c r="A596" s="36">
        <v>585</v>
      </c>
      <c r="B596" s="570"/>
      <c r="C596" s="156">
        <v>9820</v>
      </c>
      <c r="D596" s="157" t="s">
        <v>795</v>
      </c>
      <c r="E596" s="637">
        <f t="shared" si="126"/>
        <v>0</v>
      </c>
      <c r="F596" s="158"/>
      <c r="G596" s="159"/>
      <c r="H596" s="573">
        <v>0</v>
      </c>
      <c r="I596" s="158"/>
      <c r="J596" s="159"/>
      <c r="K596" s="573">
        <v>0</v>
      </c>
      <c r="L596" s="1366">
        <f>I596+J596+K596</f>
        <v>0</v>
      </c>
      <c r="M596" s="7" t="str">
        <f t="shared" si="133"/>
        <v/>
      </c>
      <c r="N596" s="513"/>
    </row>
    <row r="597" spans="1:14" ht="18.75" customHeight="1">
      <c r="A597" s="36">
        <v>590</v>
      </c>
      <c r="B597" s="570"/>
      <c r="C597" s="156">
        <v>9830</v>
      </c>
      <c r="D597" s="157" t="s">
        <v>796</v>
      </c>
      <c r="E597" s="637">
        <f t="shared" si="126"/>
        <v>0</v>
      </c>
      <c r="F597" s="158"/>
      <c r="G597" s="159"/>
      <c r="H597" s="573">
        <v>0</v>
      </c>
      <c r="I597" s="158"/>
      <c r="J597" s="159"/>
      <c r="K597" s="573">
        <v>0</v>
      </c>
      <c r="L597" s="1366">
        <f>I597+J597+K597</f>
        <v>0</v>
      </c>
      <c r="M597" s="7" t="str">
        <f t="shared" si="133"/>
        <v/>
      </c>
      <c r="N597" s="513"/>
    </row>
    <row r="598" spans="1:14" ht="18.75" customHeight="1">
      <c r="A598" s="23">
        <v>600</v>
      </c>
      <c r="B598" s="570"/>
      <c r="C598" s="162">
        <v>9850</v>
      </c>
      <c r="D598" s="182" t="s">
        <v>797</v>
      </c>
      <c r="E598" s="638">
        <f t="shared" si="126"/>
        <v>0</v>
      </c>
      <c r="F598" s="164"/>
      <c r="G598" s="159"/>
      <c r="H598" s="585">
        <v>0</v>
      </c>
      <c r="I598" s="164"/>
      <c r="J598" s="159"/>
      <c r="K598" s="585">
        <v>0</v>
      </c>
      <c r="L598" s="1378">
        <f>I598+J598+K598</f>
        <v>0</v>
      </c>
      <c r="M598" s="7" t="str">
        <f t="shared" si="133"/>
        <v/>
      </c>
      <c r="N598" s="513"/>
    </row>
    <row r="599" spans="1:14" ht="21.75" customHeight="1">
      <c r="A599" s="23">
        <v>605</v>
      </c>
      <c r="B599" s="639"/>
      <c r="C599" s="640">
        <v>9890</v>
      </c>
      <c r="D599" s="641" t="s">
        <v>2055</v>
      </c>
      <c r="E599" s="1388">
        <f>F599+G599+H599</f>
        <v>0</v>
      </c>
      <c r="F599" s="642">
        <v>0</v>
      </c>
      <c r="G599" s="643">
        <v>0</v>
      </c>
      <c r="H599" s="644">
        <v>0</v>
      </c>
      <c r="I599" s="1454">
        <v>0</v>
      </c>
      <c r="J599" s="1455">
        <v>0</v>
      </c>
      <c r="K599" s="645">
        <v>0</v>
      </c>
      <c r="L599" s="1388">
        <f>I599+J599+K599</f>
        <v>0</v>
      </c>
      <c r="M599" s="7" t="str">
        <f t="shared" si="133"/>
        <v/>
      </c>
      <c r="N599" s="513"/>
    </row>
    <row r="600" spans="1:14" ht="20.25" customHeight="1" thickBot="1">
      <c r="A600" s="23">
        <v>610</v>
      </c>
      <c r="B600" s="646" t="s">
        <v>874</v>
      </c>
      <c r="C600" s="647" t="s">
        <v>725</v>
      </c>
      <c r="D600" s="648" t="s">
        <v>919</v>
      </c>
      <c r="E600" s="649">
        <f t="shared" ref="E600:L600" si="135">SUM(E464,E468,E471,E474,E484,E500,E505,E506,E515,E519,E524,E481,E527,E534,E538,E539,E544,E547,E569,E589,E594)</f>
        <v>0</v>
      </c>
      <c r="F600" s="650">
        <f t="shared" si="135"/>
        <v>0</v>
      </c>
      <c r="G600" s="651">
        <f t="shared" si="135"/>
        <v>0</v>
      </c>
      <c r="H600" s="652">
        <f t="shared" si="135"/>
        <v>0</v>
      </c>
      <c r="I600" s="650">
        <f t="shared" si="135"/>
        <v>-105789</v>
      </c>
      <c r="J600" s="651">
        <f t="shared" si="135"/>
        <v>0</v>
      </c>
      <c r="K600" s="653">
        <f t="shared" si="135"/>
        <v>0</v>
      </c>
      <c r="L600" s="649">
        <f t="shared" si="135"/>
        <v>-105789</v>
      </c>
      <c r="M600" s="7">
        <v>1</v>
      </c>
      <c r="N600" s="513"/>
    </row>
    <row r="601" spans="1:14" ht="16.5" thickTop="1">
      <c r="A601" s="23"/>
      <c r="B601" s="228"/>
      <c r="C601" s="228"/>
      <c r="D601" s="548">
        <f>+IF(+SUM(E601:J601)=0,0,"Контрола: дефицит/излишък = финансиране с обратен знак (V. + VІ. = 0)")</f>
        <v>0</v>
      </c>
      <c r="E601" s="654">
        <f>E600+E448</f>
        <v>0</v>
      </c>
      <c r="F601" s="655"/>
      <c r="G601" s="655"/>
      <c r="H601" s="655"/>
      <c r="I601" s="654"/>
      <c r="J601" s="655"/>
      <c r="K601" s="655"/>
      <c r="L601" s="655">
        <f>L600+L448</f>
        <v>0</v>
      </c>
      <c r="M601" s="7">
        <v>1</v>
      </c>
      <c r="N601" s="513"/>
    </row>
    <row r="602" spans="1:14">
      <c r="A602" s="23"/>
      <c r="B602" s="390"/>
      <c r="C602" s="541"/>
      <c r="D602" s="218"/>
      <c r="E602" s="218"/>
      <c r="F602" s="218"/>
      <c r="G602" s="228"/>
      <c r="H602" s="228"/>
      <c r="I602" s="228"/>
      <c r="J602" s="228"/>
      <c r="K602" s="103"/>
      <c r="L602" s="228"/>
      <c r="M602" s="7">
        <v>1</v>
      </c>
      <c r="N602" s="513"/>
    </row>
    <row r="603" spans="1:14" ht="25.5" customHeight="1">
      <c r="A603" s="23"/>
      <c r="B603" s="390"/>
      <c r="C603" s="6"/>
      <c r="D603" s="229"/>
      <c r="E603" s="59"/>
      <c r="F603" s="59" t="s">
        <v>843</v>
      </c>
      <c r="G603" s="1940"/>
      <c r="H603" s="1941"/>
      <c r="I603" s="1941"/>
      <c r="J603" s="1942"/>
      <c r="K603" s="103"/>
      <c r="L603" s="228"/>
      <c r="M603" s="7">
        <v>1</v>
      </c>
      <c r="N603" s="513"/>
    </row>
    <row r="604" spans="1:14" ht="18.75" customHeight="1">
      <c r="A604" s="23"/>
      <c r="B604" s="390"/>
      <c r="C604" s="541"/>
      <c r="D604" s="229"/>
      <c r="E604" s="228"/>
      <c r="F604" s="541"/>
      <c r="G604" s="1930" t="s">
        <v>844</v>
      </c>
      <c r="H604" s="1930"/>
      <c r="I604" s="1930"/>
      <c r="J604" s="1930"/>
      <c r="K604" s="103"/>
      <c r="L604" s="228"/>
      <c r="M604" s="7">
        <v>1</v>
      </c>
      <c r="N604" s="513"/>
    </row>
    <row r="605" spans="1:14" ht="6.75" customHeight="1">
      <c r="A605" s="23"/>
      <c r="B605" s="390"/>
      <c r="C605" s="541"/>
      <c r="D605" s="229"/>
      <c r="E605" s="228"/>
      <c r="F605" s="541"/>
      <c r="G605" s="218"/>
      <c r="H605" s="218"/>
      <c r="I605" s="218"/>
      <c r="J605" s="218"/>
      <c r="K605" s="103"/>
      <c r="L605" s="228"/>
      <c r="M605" s="7">
        <v>1</v>
      </c>
      <c r="N605" s="513"/>
    </row>
    <row r="606" spans="1:14" ht="25.5" customHeight="1">
      <c r="A606" s="23"/>
      <c r="B606" s="390"/>
      <c r="C606" s="656" t="s">
        <v>845</v>
      </c>
      <c r="D606" s="657"/>
      <c r="E606" s="658"/>
      <c r="F606" s="218" t="s">
        <v>846</v>
      </c>
      <c r="G606" s="1922"/>
      <c r="H606" s="1923"/>
      <c r="I606" s="1923"/>
      <c r="J606" s="1924"/>
      <c r="K606" s="103"/>
      <c r="L606" s="228"/>
      <c r="M606" s="7">
        <v>1</v>
      </c>
      <c r="N606" s="513"/>
    </row>
    <row r="607" spans="1:14" ht="21.75" customHeight="1">
      <c r="A607" s="23"/>
      <c r="B607" s="1928" t="s">
        <v>847</v>
      </c>
      <c r="C607" s="1929"/>
      <c r="D607" s="659" t="s">
        <v>848</v>
      </c>
      <c r="E607" s="660"/>
      <c r="F607" s="661"/>
      <c r="G607" s="1930" t="s">
        <v>844</v>
      </c>
      <c r="H607" s="1930"/>
      <c r="I607" s="1930"/>
      <c r="J607" s="1930"/>
      <c r="K607" s="103"/>
      <c r="L607" s="228"/>
      <c r="M607" s="7">
        <v>1</v>
      </c>
      <c r="N607" s="513"/>
    </row>
    <row r="608" spans="1:14" ht="24.75" customHeight="1">
      <c r="A608" s="36"/>
      <c r="B608" s="1931"/>
      <c r="C608" s="1932"/>
      <c r="D608" s="662" t="s">
        <v>849</v>
      </c>
      <c r="E608" s="663"/>
      <c r="F608" s="664"/>
      <c r="G608" s="665" t="s">
        <v>850</v>
      </c>
      <c r="H608" s="1933"/>
      <c r="I608" s="1934"/>
      <c r="J608" s="1935"/>
      <c r="K608" s="103"/>
      <c r="L608" s="228"/>
      <c r="M608" s="7">
        <v>1</v>
      </c>
      <c r="N608" s="513"/>
    </row>
    <row r="609" spans="1:241" s="9" customFormat="1" ht="6" customHeight="1">
      <c r="A609" s="60"/>
      <c r="B609" s="228"/>
      <c r="C609" s="228"/>
      <c r="D609" s="390"/>
      <c r="E609" s="228"/>
      <c r="F609" s="228"/>
      <c r="G609" s="228"/>
      <c r="H609" s="228"/>
      <c r="I609" s="228"/>
      <c r="J609" s="228"/>
      <c r="K609" s="103"/>
      <c r="L609" s="228"/>
      <c r="M609" s="7">
        <v>1</v>
      </c>
      <c r="N609" s="513"/>
      <c r="O609" s="672"/>
      <c r="P609" s="672"/>
      <c r="Q609" s="672"/>
      <c r="R609" s="672"/>
      <c r="S609" s="672"/>
      <c r="T609" s="672"/>
      <c r="U609" s="672"/>
      <c r="V609" s="672"/>
      <c r="W609" s="672"/>
      <c r="X609" s="672"/>
      <c r="Y609" s="672"/>
      <c r="Z609" s="672"/>
      <c r="AA609" s="672"/>
      <c r="AB609" s="672"/>
      <c r="AC609" s="672"/>
      <c r="AD609" s="672"/>
      <c r="AE609" s="672"/>
      <c r="AF609" s="672"/>
      <c r="AG609" s="672"/>
      <c r="AH609" s="672"/>
      <c r="AI609" s="672"/>
      <c r="AJ609" s="672"/>
      <c r="AK609" s="672"/>
      <c r="AL609" s="672"/>
      <c r="AM609" s="672"/>
      <c r="AN609" s="672"/>
      <c r="AO609" s="672"/>
      <c r="AP609" s="672"/>
      <c r="AQ609" s="672"/>
      <c r="AR609" s="672"/>
      <c r="AS609" s="672"/>
      <c r="AT609" s="672"/>
      <c r="AU609" s="672"/>
      <c r="AV609" s="672"/>
      <c r="AW609" s="672"/>
      <c r="AX609" s="672"/>
      <c r="AY609" s="672"/>
      <c r="AZ609" s="672"/>
      <c r="BA609" s="672"/>
      <c r="BB609" s="672"/>
      <c r="BC609" s="672"/>
      <c r="BD609" s="672"/>
      <c r="BE609" s="672"/>
      <c r="BF609" s="672"/>
      <c r="BG609" s="672"/>
      <c r="BH609" s="672"/>
      <c r="BI609" s="672"/>
      <c r="BJ609" s="672"/>
      <c r="BK609" s="672"/>
      <c r="BL609" s="672"/>
      <c r="BM609" s="672"/>
      <c r="BN609" s="672"/>
      <c r="BO609" s="672"/>
      <c r="BP609" s="672"/>
      <c r="BQ609" s="672"/>
      <c r="BR609" s="672"/>
      <c r="BS609" s="672"/>
      <c r="BT609" s="672"/>
      <c r="BU609" s="672"/>
      <c r="BV609" s="672"/>
      <c r="BW609" s="672"/>
      <c r="BX609" s="672"/>
      <c r="BY609" s="672"/>
      <c r="BZ609" s="672"/>
      <c r="CA609" s="672"/>
      <c r="CB609" s="672"/>
      <c r="CC609" s="672"/>
      <c r="CD609" s="672"/>
      <c r="CE609" s="672"/>
      <c r="CF609" s="672"/>
      <c r="CG609" s="672"/>
      <c r="CH609" s="672"/>
      <c r="CI609" s="672"/>
      <c r="CJ609" s="672"/>
      <c r="CK609" s="672"/>
      <c r="CL609" s="672"/>
      <c r="CM609" s="672"/>
      <c r="CN609" s="672"/>
      <c r="CO609" s="672"/>
      <c r="CP609" s="672"/>
      <c r="CQ609" s="672"/>
      <c r="CR609" s="672"/>
      <c r="CS609" s="672"/>
      <c r="CT609" s="672"/>
      <c r="CU609" s="672"/>
      <c r="CV609" s="672"/>
      <c r="CW609" s="672"/>
      <c r="CX609" s="672"/>
      <c r="CY609" s="672"/>
      <c r="CZ609" s="672"/>
      <c r="DA609" s="672"/>
      <c r="DB609" s="672"/>
      <c r="DC609" s="672"/>
      <c r="DD609" s="672"/>
      <c r="DE609" s="672"/>
      <c r="DF609" s="672"/>
      <c r="DG609" s="672"/>
      <c r="DH609" s="672"/>
      <c r="DI609" s="672"/>
      <c r="DJ609" s="672"/>
      <c r="DK609" s="672"/>
      <c r="DL609" s="672"/>
      <c r="DM609" s="672"/>
      <c r="DN609" s="672"/>
      <c r="DO609" s="672"/>
      <c r="DP609" s="672"/>
      <c r="DQ609" s="672"/>
      <c r="DR609" s="672"/>
      <c r="DS609" s="672"/>
      <c r="DT609" s="672"/>
      <c r="DU609" s="672"/>
      <c r="DV609" s="672"/>
      <c r="DW609" s="672"/>
      <c r="DX609" s="672"/>
      <c r="DY609" s="672"/>
      <c r="DZ609" s="672"/>
      <c r="EA609" s="672"/>
      <c r="EB609" s="672"/>
      <c r="EC609" s="672"/>
      <c r="ED609" s="672"/>
      <c r="EE609" s="672"/>
      <c r="EF609" s="672"/>
      <c r="EG609" s="672"/>
      <c r="EH609" s="672"/>
      <c r="EI609" s="672"/>
      <c r="EJ609" s="672"/>
      <c r="EK609" s="672"/>
      <c r="EL609" s="672"/>
      <c r="EM609" s="672"/>
      <c r="EN609" s="672"/>
      <c r="EO609" s="672"/>
      <c r="EP609" s="672"/>
      <c r="EQ609" s="672"/>
      <c r="ER609" s="672"/>
      <c r="ES609" s="672"/>
      <c r="ET609" s="672"/>
      <c r="EU609" s="672"/>
      <c r="EV609" s="672"/>
      <c r="EW609" s="672"/>
      <c r="EX609" s="672"/>
      <c r="EY609" s="672"/>
      <c r="EZ609" s="672"/>
      <c r="FA609" s="672"/>
      <c r="FB609" s="672"/>
      <c r="FC609" s="672"/>
      <c r="FD609" s="672"/>
      <c r="FE609" s="672"/>
      <c r="FF609" s="672"/>
      <c r="FG609" s="672"/>
      <c r="FH609" s="672"/>
      <c r="FI609" s="672"/>
      <c r="FJ609" s="672"/>
      <c r="FK609" s="672"/>
      <c r="FL609" s="672"/>
      <c r="FM609" s="672"/>
      <c r="FN609" s="672"/>
      <c r="FO609" s="672"/>
      <c r="FP609" s="672"/>
      <c r="FQ609" s="672"/>
      <c r="FR609" s="672"/>
      <c r="FS609" s="672"/>
      <c r="FT609" s="672"/>
      <c r="FU609" s="672"/>
      <c r="FV609" s="672"/>
      <c r="FW609" s="672"/>
      <c r="FX609" s="672"/>
      <c r="FY609" s="672"/>
      <c r="FZ609" s="672"/>
      <c r="GA609" s="672"/>
      <c r="GB609" s="672"/>
      <c r="GC609" s="672"/>
      <c r="GD609" s="672"/>
      <c r="GE609" s="672"/>
      <c r="GF609" s="672"/>
      <c r="GG609" s="672"/>
      <c r="GH609" s="672"/>
      <c r="GI609" s="672"/>
      <c r="GJ609" s="672"/>
      <c r="GK609" s="672"/>
      <c r="GL609" s="672"/>
      <c r="GM609" s="672"/>
      <c r="GN609" s="672"/>
      <c r="GO609" s="672"/>
      <c r="GP609" s="672"/>
      <c r="GQ609" s="672"/>
      <c r="GR609" s="672"/>
      <c r="GS609" s="672"/>
      <c r="GT609" s="672"/>
      <c r="GU609" s="672"/>
      <c r="GV609" s="672"/>
      <c r="GW609" s="672"/>
      <c r="GX609" s="672"/>
      <c r="GY609" s="672"/>
      <c r="GZ609" s="672"/>
      <c r="HA609" s="672"/>
      <c r="HB609" s="672"/>
      <c r="HC609" s="672"/>
      <c r="HD609" s="672"/>
      <c r="HE609" s="672"/>
      <c r="HF609" s="672"/>
      <c r="HG609" s="672"/>
      <c r="HH609" s="672"/>
      <c r="HI609" s="672"/>
      <c r="HJ609" s="672"/>
      <c r="HK609" s="672"/>
      <c r="HL609" s="672"/>
      <c r="HM609" s="672"/>
      <c r="HN609" s="672"/>
      <c r="HO609" s="672"/>
      <c r="HP609" s="672"/>
      <c r="HQ609" s="672"/>
      <c r="HR609" s="672"/>
      <c r="HS609" s="672"/>
      <c r="HT609" s="672"/>
      <c r="HU609" s="672"/>
      <c r="HV609" s="672"/>
      <c r="HW609" s="672"/>
      <c r="HX609" s="672"/>
      <c r="HY609" s="672"/>
      <c r="HZ609" s="672"/>
      <c r="IA609" s="672"/>
      <c r="IB609" s="672"/>
      <c r="IC609" s="672"/>
      <c r="ID609" s="672"/>
      <c r="IE609" s="672"/>
      <c r="IF609" s="672"/>
      <c r="IG609" s="672"/>
    </row>
    <row r="610" spans="1:241" ht="21" customHeight="1">
      <c r="B610" s="666"/>
      <c r="C610" s="666"/>
      <c r="D610" s="667"/>
      <c r="E610" s="666"/>
      <c r="F610" s="666"/>
      <c r="G610" s="665" t="s">
        <v>851</v>
      </c>
      <c r="H610" s="1933"/>
      <c r="I610" s="1934"/>
      <c r="J610" s="1935"/>
      <c r="K610" s="223"/>
      <c r="L610" s="237"/>
      <c r="M610" s="7" t="e">
        <f>(IF(#REF!&lt;&gt;0,$M$2,IF(#REF!&lt;&gt;0,$M$2,"")))</f>
        <v>#REF!</v>
      </c>
      <c r="N610" s="513"/>
    </row>
    <row r="611" spans="1:241">
      <c r="B611" s="668"/>
      <c r="C611" s="668"/>
      <c r="D611" s="669"/>
      <c r="E611" s="668"/>
      <c r="F611" s="668"/>
      <c r="G611" s="668"/>
      <c r="H611" s="668"/>
      <c r="I611" s="668"/>
      <c r="J611" s="668"/>
      <c r="K611" s="668"/>
      <c r="L611" s="668"/>
      <c r="M611" s="668"/>
      <c r="N611" s="668"/>
    </row>
    <row r="612" spans="1:241">
      <c r="B612" s="108"/>
      <c r="C612" s="108"/>
      <c r="D612" s="670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</row>
    <row r="613" spans="1:241">
      <c r="N613" s="2"/>
    </row>
    <row r="614" spans="1:241">
      <c r="N614" s="2"/>
    </row>
    <row r="615" spans="1:241">
      <c r="N615" s="2"/>
    </row>
    <row r="616" spans="1:241">
      <c r="N616" s="2"/>
    </row>
    <row r="617" spans="1:241">
      <c r="N617" s="2"/>
    </row>
    <row r="618" spans="1:241">
      <c r="N618" s="2"/>
    </row>
    <row r="619" spans="1:241">
      <c r="N619" s="2"/>
    </row>
    <row r="645" spans="2:13">
      <c r="B645" s="6"/>
      <c r="C645" s="6"/>
      <c r="D645" s="516"/>
      <c r="E645" s="38"/>
      <c r="F645" s="38"/>
      <c r="G645" s="38"/>
      <c r="H645" s="38"/>
      <c r="I645" s="38"/>
      <c r="J645" s="38"/>
      <c r="K645" s="38"/>
      <c r="L645" s="38"/>
      <c r="M645" s="7">
        <f>(IF($E781&lt;&gt;0,$M$2,IF($L781&lt;&gt;0,$M$2,"")))</f>
        <v>1</v>
      </c>
    </row>
    <row r="646" spans="2:13">
      <c r="B646" s="6"/>
      <c r="C646" s="1352"/>
      <c r="D646" s="1353"/>
      <c r="E646" s="38"/>
      <c r="F646" s="38"/>
      <c r="G646" s="38"/>
      <c r="H646" s="38"/>
      <c r="I646" s="38"/>
      <c r="J646" s="38"/>
      <c r="K646" s="38"/>
      <c r="L646" s="38"/>
      <c r="M646" s="7">
        <f>(IF($E781&lt;&gt;0,$M$2,IF($L781&lt;&gt;0,$M$2,"")))</f>
        <v>1</v>
      </c>
    </row>
    <row r="647" spans="2:13">
      <c r="B647" s="1849" t="str">
        <f>$B$7</f>
        <v>ОТЧЕТНИ ДАННИ ПО ЕБК ЗА ИЗПЪЛНЕНИЕТО НА БЮДЖЕТА</v>
      </c>
      <c r="C647" s="1850"/>
      <c r="D647" s="1850"/>
      <c r="E647" s="242"/>
      <c r="F647" s="242"/>
      <c r="G647" s="237"/>
      <c r="H647" s="237"/>
      <c r="I647" s="237"/>
      <c r="J647" s="237"/>
      <c r="K647" s="237"/>
      <c r="L647" s="237"/>
      <c r="M647" s="7">
        <f>(IF($E781&lt;&gt;0,$M$2,IF($L781&lt;&gt;0,$M$2,"")))</f>
        <v>1</v>
      </c>
    </row>
    <row r="648" spans="2:13">
      <c r="B648" s="228"/>
      <c r="C648" s="390"/>
      <c r="D648" s="399"/>
      <c r="E648" s="405" t="s">
        <v>456</v>
      </c>
      <c r="F648" s="405" t="s">
        <v>807</v>
      </c>
      <c r="G648" s="237"/>
      <c r="H648" s="1349" t="s">
        <v>1204</v>
      </c>
      <c r="I648" s="1350"/>
      <c r="J648" s="1351"/>
      <c r="K648" s="237"/>
      <c r="L648" s="237"/>
      <c r="M648" s="7">
        <f>(IF($E781&lt;&gt;0,$M$2,IF($L781&lt;&gt;0,$M$2,"")))</f>
        <v>1</v>
      </c>
    </row>
    <row r="649" spans="2:13" ht="18.75">
      <c r="B649" s="1851" t="str">
        <f>$B$9</f>
        <v>ДГ ДЕТЕЛИНА</v>
      </c>
      <c r="C649" s="1852"/>
      <c r="D649" s="1853"/>
      <c r="E649" s="115">
        <f>$E$9</f>
        <v>46023</v>
      </c>
      <c r="F649" s="226">
        <f>$F$9</f>
        <v>46203</v>
      </c>
      <c r="G649" s="237"/>
      <c r="H649" s="237"/>
      <c r="I649" s="237"/>
      <c r="J649" s="237"/>
      <c r="K649" s="237"/>
      <c r="L649" s="237"/>
      <c r="M649" s="7">
        <f>(IF($E781&lt;&gt;0,$M$2,IF($L781&lt;&gt;0,$M$2,"")))</f>
        <v>1</v>
      </c>
    </row>
    <row r="650" spans="2:13">
      <c r="B650" s="227" t="str">
        <f>$B$10</f>
        <v>(наименование на разпоредителя с бюджет)</v>
      </c>
      <c r="C650" s="228"/>
      <c r="D650" s="229"/>
      <c r="E650" s="237"/>
      <c r="F650" s="237"/>
      <c r="G650" s="237"/>
      <c r="H650" s="237"/>
      <c r="I650" s="237"/>
      <c r="J650" s="237"/>
      <c r="K650" s="237"/>
      <c r="L650" s="237"/>
      <c r="M650" s="7">
        <f>(IF($E781&lt;&gt;0,$M$2,IF($L781&lt;&gt;0,$M$2,"")))</f>
        <v>1</v>
      </c>
    </row>
    <row r="651" spans="2:13">
      <c r="B651" s="227"/>
      <c r="C651" s="228"/>
      <c r="D651" s="229"/>
      <c r="E651" s="237"/>
      <c r="F651" s="237"/>
      <c r="G651" s="237"/>
      <c r="H651" s="237"/>
      <c r="I651" s="237"/>
      <c r="J651" s="237"/>
      <c r="K651" s="237"/>
      <c r="L651" s="237"/>
      <c r="M651" s="7">
        <f>(IF($E781&lt;&gt;0,$M$2,IF($L781&lt;&gt;0,$M$2,"")))</f>
        <v>1</v>
      </c>
    </row>
    <row r="652" spans="2:13" ht="19.5">
      <c r="B652" s="1854" t="str">
        <f>$B$12</f>
        <v xml:space="preserve">Бургас </v>
      </c>
      <c r="C652" s="1855"/>
      <c r="D652" s="1856"/>
      <c r="E652" s="409" t="s">
        <v>857</v>
      </c>
      <c r="F652" s="1347" t="str">
        <f>$F$12</f>
        <v>5202</v>
      </c>
      <c r="G652" s="237"/>
      <c r="H652" s="237"/>
      <c r="I652" s="237"/>
      <c r="J652" s="237"/>
      <c r="K652" s="237"/>
      <c r="L652" s="237"/>
      <c r="M652" s="7">
        <f>(IF($E781&lt;&gt;0,$M$2,IF($L781&lt;&gt;0,$M$2,"")))</f>
        <v>1</v>
      </c>
    </row>
    <row r="653" spans="2:13">
      <c r="B653" s="233" t="str">
        <f>$B$13</f>
        <v>(наименование на първостепенния разпоредител с бюджет)</v>
      </c>
      <c r="C653" s="228"/>
      <c r="D653" s="229"/>
      <c r="E653" s="1348"/>
      <c r="F653" s="242"/>
      <c r="G653" s="237"/>
      <c r="H653" s="237"/>
      <c r="I653" s="237"/>
      <c r="J653" s="237"/>
      <c r="K653" s="237"/>
      <c r="L653" s="237"/>
      <c r="M653" s="7">
        <f>(IF($E781&lt;&gt;0,$M$2,IF($L781&lt;&gt;0,$M$2,"")))</f>
        <v>1</v>
      </c>
    </row>
    <row r="654" spans="2:13" ht="19.5">
      <c r="B654" s="236"/>
      <c r="C654" s="237"/>
      <c r="D654" s="124" t="s">
        <v>858</v>
      </c>
      <c r="E654" s="238">
        <f>$E$15</f>
        <v>0</v>
      </c>
      <c r="F654" s="413" t="str">
        <f>$F$15</f>
        <v>БЮДЖЕТ</v>
      </c>
      <c r="G654" s="218"/>
      <c r="H654" s="218"/>
      <c r="I654" s="218"/>
      <c r="J654" s="218"/>
      <c r="K654" s="218"/>
      <c r="L654" s="218"/>
      <c r="M654" s="7">
        <f>(IF($E781&lt;&gt;0,$M$2,IF($L781&lt;&gt;0,$M$2,"")))</f>
        <v>1</v>
      </c>
    </row>
    <row r="655" spans="2:13">
      <c r="B655" s="228"/>
      <c r="C655" s="390"/>
      <c r="D655" s="399"/>
      <c r="E655" s="237"/>
      <c r="F655" s="408"/>
      <c r="G655" s="408"/>
      <c r="H655" s="408"/>
      <c r="I655" s="408"/>
      <c r="J655" s="408"/>
      <c r="K655" s="408"/>
      <c r="L655" s="245" t="str">
        <f>+$L$18</f>
        <v>(в евро)</v>
      </c>
      <c r="M655" s="7">
        <f>(IF($E781&lt;&gt;0,$M$2,IF($L781&lt;&gt;0,$M$2,"")))</f>
        <v>1</v>
      </c>
    </row>
    <row r="656" spans="2:13" ht="18.75">
      <c r="B656" s="246"/>
      <c r="C656" s="247"/>
      <c r="D656" s="248" t="s">
        <v>697</v>
      </c>
      <c r="E656" s="1857" t="str">
        <f>CONCATENATE("Уточнен план ",$C$3)</f>
        <v>Уточнен план 2026</v>
      </c>
      <c r="F656" s="1858"/>
      <c r="G656" s="1858"/>
      <c r="H656" s="1859"/>
      <c r="I656" s="1860" t="str">
        <f>CONCATENATE("Отчет ",$C$3)</f>
        <v>Отчет 2026</v>
      </c>
      <c r="J656" s="1861"/>
      <c r="K656" s="1861"/>
      <c r="L656" s="1862"/>
      <c r="M656" s="7">
        <f>(IF($E781&lt;&gt;0,$M$2,IF($L781&lt;&gt;0,$M$2,"")))</f>
        <v>1</v>
      </c>
    </row>
    <row r="657" spans="2:14" ht="56.25">
      <c r="B657" s="249" t="s">
        <v>61</v>
      </c>
      <c r="C657" s="250" t="s">
        <v>458</v>
      </c>
      <c r="D657" s="251" t="s">
        <v>698</v>
      </c>
      <c r="E657" s="1389" t="str">
        <f>$E$20</f>
        <v>Уточнен план                Общо</v>
      </c>
      <c r="F657" s="1393" t="str">
        <f>$F$20</f>
        <v>държавни дейности</v>
      </c>
      <c r="G657" s="1394" t="str">
        <f>$G$20</f>
        <v>местни дейности</v>
      </c>
      <c r="H657" s="1395" t="str">
        <f>$H$20</f>
        <v>дофинансиране</v>
      </c>
      <c r="I657" s="252" t="str">
        <f>$I$20</f>
        <v>държавни дейности -ОТЧЕТ</v>
      </c>
      <c r="J657" s="253" t="str">
        <f>$J$20</f>
        <v>местни дейности - ОТЧЕТ</v>
      </c>
      <c r="K657" s="254" t="str">
        <f>$K$20</f>
        <v>дофинансиране - ОТЧЕТ</v>
      </c>
      <c r="L657" s="1568" t="str">
        <f>$L$20</f>
        <v>ОТЧЕТ                                    ОБЩО</v>
      </c>
      <c r="M657" s="7">
        <f>(IF($E781&lt;&gt;0,$M$2,IF($L781&lt;&gt;0,$M$2,"")))</f>
        <v>1</v>
      </c>
    </row>
    <row r="658" spans="2:14" ht="18.75">
      <c r="B658" s="257"/>
      <c r="C658" s="258"/>
      <c r="D658" s="259" t="s">
        <v>727</v>
      </c>
      <c r="E658" s="1440" t="str">
        <f>$E$21</f>
        <v>(1)</v>
      </c>
      <c r="F658" s="143" t="str">
        <f>$F$21</f>
        <v>(2)</v>
      </c>
      <c r="G658" s="144" t="str">
        <f>$G$21</f>
        <v>(3)</v>
      </c>
      <c r="H658" s="145" t="str">
        <f>$H$21</f>
        <v>(4)</v>
      </c>
      <c r="I658" s="260" t="str">
        <f>$I$21</f>
        <v>(5)</v>
      </c>
      <c r="J658" s="261" t="str">
        <f>$J$21</f>
        <v>(6)</v>
      </c>
      <c r="K658" s="262" t="str">
        <f>$K$21</f>
        <v>(7)</v>
      </c>
      <c r="L658" s="263" t="str">
        <f>$L$21</f>
        <v>(8)</v>
      </c>
      <c r="M658" s="7">
        <f>(IF($E781&lt;&gt;0,$M$2,IF($L781&lt;&gt;0,$M$2,"")))</f>
        <v>1</v>
      </c>
    </row>
    <row r="659" spans="2:14">
      <c r="B659" s="1437"/>
      <c r="C659" s="1538" t="e">
        <f>VLOOKUP(D659,OP_LIST2,2,FALSE)</f>
        <v>#N/A</v>
      </c>
      <c r="D659" s="1443"/>
      <c r="E659" s="388"/>
      <c r="F659" s="1427"/>
      <c r="G659" s="1428"/>
      <c r="H659" s="1429"/>
      <c r="I659" s="1427"/>
      <c r="J659" s="1428"/>
      <c r="K659" s="1429"/>
      <c r="L659" s="1426"/>
      <c r="M659" s="7">
        <f>(IF($E781&lt;&gt;0,$M$2,IF($L781&lt;&gt;0,$M$2,"")))</f>
        <v>1</v>
      </c>
    </row>
    <row r="660" spans="2:14">
      <c r="B660" s="1606" t="s">
        <v>1973</v>
      </c>
      <c r="C660" s="1444">
        <f>VLOOKUP(D661,EBK_DEIN2,2,FALSE)</f>
        <v>3311</v>
      </c>
      <c r="D660" s="1443" t="s">
        <v>776</v>
      </c>
      <c r="E660" s="388"/>
      <c r="F660" s="1430"/>
      <c r="G660" s="1431"/>
      <c r="H660" s="1432"/>
      <c r="I660" s="1430"/>
      <c r="J660" s="1431"/>
      <c r="K660" s="1432"/>
      <c r="L660" s="1426"/>
      <c r="M660" s="7">
        <f>(IF($E781&lt;&gt;0,$M$2,IF($L781&lt;&gt;0,$M$2,"")))</f>
        <v>1</v>
      </c>
    </row>
    <row r="661" spans="2:14">
      <c r="B661" s="1436"/>
      <c r="C661" s="1529">
        <f>+C660</f>
        <v>3311</v>
      </c>
      <c r="D661" s="1438" t="s">
        <v>1919</v>
      </c>
      <c r="E661" s="388"/>
      <c r="F661" s="1430"/>
      <c r="G661" s="1431"/>
      <c r="H661" s="1432"/>
      <c r="I661" s="1430"/>
      <c r="J661" s="1431"/>
      <c r="K661" s="1432"/>
      <c r="L661" s="1426"/>
      <c r="M661" s="7">
        <f>(IF($E781&lt;&gt;0,$M$2,IF($L781&lt;&gt;0,$M$2,"")))</f>
        <v>1</v>
      </c>
    </row>
    <row r="662" spans="2:14">
      <c r="B662" s="1441"/>
      <c r="C662" s="1439"/>
      <c r="D662" s="1442" t="s">
        <v>699</v>
      </c>
      <c r="E662" s="388"/>
      <c r="F662" s="1433"/>
      <c r="G662" s="1434"/>
      <c r="H662" s="1435"/>
      <c r="I662" s="1433"/>
      <c r="J662" s="1434"/>
      <c r="K662" s="1435"/>
      <c r="L662" s="1426"/>
      <c r="M662" s="7">
        <f>(IF($E781&lt;&gt;0,$M$2,IF($L781&lt;&gt;0,$M$2,"")))</f>
        <v>1</v>
      </c>
    </row>
    <row r="663" spans="2:14">
      <c r="B663" s="271">
        <v>100</v>
      </c>
      <c r="C663" s="1863" t="s">
        <v>728</v>
      </c>
      <c r="D663" s="1864"/>
      <c r="E663" s="272">
        <f t="shared" ref="E663:L663" si="136">SUM(E664:E665)</f>
        <v>0</v>
      </c>
      <c r="F663" s="273">
        <f t="shared" si="136"/>
        <v>0</v>
      </c>
      <c r="G663" s="274">
        <f t="shared" si="136"/>
        <v>0</v>
      </c>
      <c r="H663" s="275">
        <f t="shared" si="136"/>
        <v>0</v>
      </c>
      <c r="I663" s="273">
        <f t="shared" si="136"/>
        <v>170599</v>
      </c>
      <c r="J663" s="274">
        <f t="shared" si="136"/>
        <v>0</v>
      </c>
      <c r="K663" s="275">
        <f t="shared" si="136"/>
        <v>0</v>
      </c>
      <c r="L663" s="272">
        <f t="shared" si="136"/>
        <v>170599</v>
      </c>
      <c r="M663" s="12">
        <f t="shared" ref="M663:M694" si="137">(IF($E663&lt;&gt;0,$M$2,IF($L663&lt;&gt;0,$M$2,"")))</f>
        <v>1</v>
      </c>
      <c r="N663" s="13"/>
    </row>
    <row r="664" spans="2:14">
      <c r="B664" s="277"/>
      <c r="C664" s="278">
        <v>101</v>
      </c>
      <c r="D664" s="279" t="s">
        <v>729</v>
      </c>
      <c r="E664" s="280">
        <f>F664+G664+H664</f>
        <v>0</v>
      </c>
      <c r="F664" s="152"/>
      <c r="G664" s="153"/>
      <c r="H664" s="1404"/>
      <c r="I664" s="152">
        <v>170599</v>
      </c>
      <c r="J664" s="153"/>
      <c r="K664" s="1404"/>
      <c r="L664" s="280">
        <f>I664+J664+K664</f>
        <v>170599</v>
      </c>
      <c r="M664" s="12">
        <f t="shared" si="137"/>
        <v>1</v>
      </c>
      <c r="N664" s="13"/>
    </row>
    <row r="665" spans="2:14">
      <c r="B665" s="277"/>
      <c r="C665" s="284">
        <v>102</v>
      </c>
      <c r="D665" s="285" t="s">
        <v>730</v>
      </c>
      <c r="E665" s="286">
        <f>F665+G665+H665</f>
        <v>0</v>
      </c>
      <c r="F665" s="173"/>
      <c r="G665" s="174"/>
      <c r="H665" s="1407"/>
      <c r="I665" s="173"/>
      <c r="J665" s="174"/>
      <c r="K665" s="1407"/>
      <c r="L665" s="286">
        <f>I665+J665+K665</f>
        <v>0</v>
      </c>
      <c r="M665" s="12" t="str">
        <f t="shared" si="137"/>
        <v/>
      </c>
      <c r="N665" s="13"/>
    </row>
    <row r="666" spans="2:14">
      <c r="B666" s="271">
        <v>200</v>
      </c>
      <c r="C666" s="1847" t="s">
        <v>731</v>
      </c>
      <c r="D666" s="1848"/>
      <c r="E666" s="272">
        <f t="shared" ref="E666:L666" si="138">SUM(E667:E671)</f>
        <v>0</v>
      </c>
      <c r="F666" s="273">
        <f t="shared" si="138"/>
        <v>0</v>
      </c>
      <c r="G666" s="274">
        <f t="shared" si="138"/>
        <v>0</v>
      </c>
      <c r="H666" s="275">
        <f t="shared" si="138"/>
        <v>0</v>
      </c>
      <c r="I666" s="273">
        <f t="shared" si="138"/>
        <v>14604</v>
      </c>
      <c r="J666" s="274">
        <f t="shared" si="138"/>
        <v>0</v>
      </c>
      <c r="K666" s="275">
        <f t="shared" si="138"/>
        <v>0</v>
      </c>
      <c r="L666" s="272">
        <f t="shared" si="138"/>
        <v>14604</v>
      </c>
      <c r="M666" s="12">
        <f t="shared" si="137"/>
        <v>1</v>
      </c>
      <c r="N666" s="13"/>
    </row>
    <row r="667" spans="2:14">
      <c r="B667" s="290"/>
      <c r="C667" s="278">
        <v>201</v>
      </c>
      <c r="D667" s="279" t="s">
        <v>732</v>
      </c>
      <c r="E667" s="280">
        <f>F667+G667+H667</f>
        <v>0</v>
      </c>
      <c r="F667" s="152"/>
      <c r="G667" s="153"/>
      <c r="H667" s="1404"/>
      <c r="I667" s="152"/>
      <c r="J667" s="153"/>
      <c r="K667" s="1404"/>
      <c r="L667" s="280">
        <f>I667+J667+K667</f>
        <v>0</v>
      </c>
      <c r="M667" s="12" t="str">
        <f t="shared" si="137"/>
        <v/>
      </c>
      <c r="N667" s="13"/>
    </row>
    <row r="668" spans="2:14">
      <c r="B668" s="291"/>
      <c r="C668" s="292">
        <v>202</v>
      </c>
      <c r="D668" s="293" t="s">
        <v>733</v>
      </c>
      <c r="E668" s="294">
        <f>F668+G668+H668</f>
        <v>0</v>
      </c>
      <c r="F668" s="158"/>
      <c r="G668" s="159"/>
      <c r="H668" s="1406"/>
      <c r="I668" s="158"/>
      <c r="J668" s="159"/>
      <c r="K668" s="1406"/>
      <c r="L668" s="294">
        <f>I668+J668+K668</f>
        <v>0</v>
      </c>
      <c r="M668" s="12" t="str">
        <f t="shared" si="137"/>
        <v/>
      </c>
      <c r="N668" s="13"/>
    </row>
    <row r="669" spans="2:14" ht="31.5">
      <c r="B669" s="298"/>
      <c r="C669" s="292">
        <v>205</v>
      </c>
      <c r="D669" s="293" t="s">
        <v>584</v>
      </c>
      <c r="E669" s="294">
        <f>F669+G669+H669</f>
        <v>0</v>
      </c>
      <c r="F669" s="158"/>
      <c r="G669" s="159"/>
      <c r="H669" s="1406"/>
      <c r="I669" s="158">
        <v>11362</v>
      </c>
      <c r="J669" s="159"/>
      <c r="K669" s="1406"/>
      <c r="L669" s="294">
        <f>I669+J669+K669</f>
        <v>11362</v>
      </c>
      <c r="M669" s="12">
        <f t="shared" si="137"/>
        <v>1</v>
      </c>
      <c r="N669" s="13"/>
    </row>
    <row r="670" spans="2:14">
      <c r="B670" s="298"/>
      <c r="C670" s="292">
        <v>208</v>
      </c>
      <c r="D670" s="299" t="s">
        <v>585</v>
      </c>
      <c r="E670" s="294">
        <f>F670+G670+H670</f>
        <v>0</v>
      </c>
      <c r="F670" s="158"/>
      <c r="G670" s="159"/>
      <c r="H670" s="1406"/>
      <c r="I670" s="158">
        <v>1948</v>
      </c>
      <c r="J670" s="159"/>
      <c r="K670" s="1406"/>
      <c r="L670" s="294">
        <f>I670+J670+K670</f>
        <v>1948</v>
      </c>
      <c r="M670" s="12">
        <f t="shared" si="137"/>
        <v>1</v>
      </c>
      <c r="N670" s="13"/>
    </row>
    <row r="671" spans="2:14">
      <c r="B671" s="290"/>
      <c r="C671" s="284">
        <v>209</v>
      </c>
      <c r="D671" s="300" t="s">
        <v>586</v>
      </c>
      <c r="E671" s="286">
        <f>F671+G671+H671</f>
        <v>0</v>
      </c>
      <c r="F671" s="173"/>
      <c r="G671" s="174"/>
      <c r="H671" s="1407"/>
      <c r="I671" s="173">
        <v>1294</v>
      </c>
      <c r="J671" s="174"/>
      <c r="K671" s="1407"/>
      <c r="L671" s="286">
        <f>I671+J671+K671</f>
        <v>1294</v>
      </c>
      <c r="M671" s="12">
        <f t="shared" si="137"/>
        <v>1</v>
      </c>
      <c r="N671" s="13"/>
    </row>
    <row r="672" spans="2:14">
      <c r="B672" s="271">
        <v>500</v>
      </c>
      <c r="C672" s="1865" t="s">
        <v>188</v>
      </c>
      <c r="D672" s="1866"/>
      <c r="E672" s="272">
        <f t="shared" ref="E672:L672" si="139">SUM(E673:E679)</f>
        <v>0</v>
      </c>
      <c r="F672" s="273">
        <f t="shared" si="139"/>
        <v>0</v>
      </c>
      <c r="G672" s="274">
        <f t="shared" si="139"/>
        <v>0</v>
      </c>
      <c r="H672" s="275">
        <f t="shared" si="139"/>
        <v>0</v>
      </c>
      <c r="I672" s="273">
        <f t="shared" si="139"/>
        <v>39188</v>
      </c>
      <c r="J672" s="274">
        <f t="shared" si="139"/>
        <v>0</v>
      </c>
      <c r="K672" s="275">
        <f t="shared" si="139"/>
        <v>0</v>
      </c>
      <c r="L672" s="272">
        <f t="shared" si="139"/>
        <v>39188</v>
      </c>
      <c r="M672" s="12">
        <f t="shared" si="137"/>
        <v>1</v>
      </c>
      <c r="N672" s="13"/>
    </row>
    <row r="673" spans="2:14">
      <c r="B673" s="290"/>
      <c r="C673" s="301">
        <v>551</v>
      </c>
      <c r="D673" s="302" t="s">
        <v>189</v>
      </c>
      <c r="E673" s="280">
        <f t="shared" ref="E673:E680" si="140">F673+G673+H673</f>
        <v>0</v>
      </c>
      <c r="F673" s="152"/>
      <c r="G673" s="153"/>
      <c r="H673" s="1404"/>
      <c r="I673" s="152">
        <v>20618</v>
      </c>
      <c r="J673" s="153"/>
      <c r="K673" s="1404"/>
      <c r="L673" s="280">
        <f t="shared" ref="L673:L680" si="141">I673+J673+K673</f>
        <v>20618</v>
      </c>
      <c r="M673" s="12">
        <f t="shared" si="137"/>
        <v>1</v>
      </c>
      <c r="N673" s="13"/>
    </row>
    <row r="674" spans="2:14">
      <c r="B674" s="290"/>
      <c r="C674" s="303">
        <v>552</v>
      </c>
      <c r="D674" s="304" t="s">
        <v>876</v>
      </c>
      <c r="E674" s="294">
        <f t="shared" si="140"/>
        <v>0</v>
      </c>
      <c r="F674" s="158"/>
      <c r="G674" s="159"/>
      <c r="H674" s="1406"/>
      <c r="I674" s="158">
        <v>4879</v>
      </c>
      <c r="J674" s="159"/>
      <c r="K674" s="1406"/>
      <c r="L674" s="294">
        <f t="shared" si="141"/>
        <v>4879</v>
      </c>
      <c r="M674" s="12">
        <f t="shared" si="137"/>
        <v>1</v>
      </c>
      <c r="N674" s="13"/>
    </row>
    <row r="675" spans="2:14">
      <c r="B675" s="305"/>
      <c r="C675" s="303">
        <v>558</v>
      </c>
      <c r="D675" s="306" t="s">
        <v>838</v>
      </c>
      <c r="E675" s="294">
        <f t="shared" si="140"/>
        <v>0</v>
      </c>
      <c r="F675" s="483">
        <v>0</v>
      </c>
      <c r="G675" s="484">
        <v>0</v>
      </c>
      <c r="H675" s="160">
        <v>0</v>
      </c>
      <c r="I675" s="483">
        <v>0</v>
      </c>
      <c r="J675" s="484">
        <v>0</v>
      </c>
      <c r="K675" s="160">
        <v>0</v>
      </c>
      <c r="L675" s="294">
        <f t="shared" si="141"/>
        <v>0</v>
      </c>
      <c r="M675" s="12" t="str">
        <f t="shared" si="137"/>
        <v/>
      </c>
      <c r="N675" s="13"/>
    </row>
    <row r="676" spans="2:14">
      <c r="B676" s="305"/>
      <c r="C676" s="303">
        <v>560</v>
      </c>
      <c r="D676" s="306" t="s">
        <v>190</v>
      </c>
      <c r="E676" s="294">
        <f t="shared" si="140"/>
        <v>0</v>
      </c>
      <c r="F676" s="158"/>
      <c r="G676" s="159"/>
      <c r="H676" s="1406"/>
      <c r="I676" s="158">
        <v>8751</v>
      </c>
      <c r="J676" s="159"/>
      <c r="K676" s="1406"/>
      <c r="L676" s="294">
        <f t="shared" si="141"/>
        <v>8751</v>
      </c>
      <c r="M676" s="12">
        <f t="shared" si="137"/>
        <v>1</v>
      </c>
      <c r="N676" s="13"/>
    </row>
    <row r="677" spans="2:14">
      <c r="B677" s="305"/>
      <c r="C677" s="303">
        <v>580</v>
      </c>
      <c r="D677" s="304" t="s">
        <v>191</v>
      </c>
      <c r="E677" s="294">
        <f t="shared" si="140"/>
        <v>0</v>
      </c>
      <c r="F677" s="158"/>
      <c r="G677" s="159"/>
      <c r="H677" s="1406"/>
      <c r="I677" s="158">
        <v>4940</v>
      </c>
      <c r="J677" s="159"/>
      <c r="K677" s="1406"/>
      <c r="L677" s="294">
        <f t="shared" si="141"/>
        <v>4940</v>
      </c>
      <c r="M677" s="12">
        <f t="shared" si="137"/>
        <v>1</v>
      </c>
      <c r="N677" s="13"/>
    </row>
    <row r="678" spans="2:14">
      <c r="B678" s="290"/>
      <c r="C678" s="303">
        <v>588</v>
      </c>
      <c r="D678" s="304" t="s">
        <v>840</v>
      </c>
      <c r="E678" s="294">
        <f t="shared" si="140"/>
        <v>0</v>
      </c>
      <c r="F678" s="483">
        <v>0</v>
      </c>
      <c r="G678" s="484">
        <v>0</v>
      </c>
      <c r="H678" s="160">
        <v>0</v>
      </c>
      <c r="I678" s="483">
        <v>0</v>
      </c>
      <c r="J678" s="484">
        <v>0</v>
      </c>
      <c r="K678" s="160">
        <v>0</v>
      </c>
      <c r="L678" s="294">
        <f t="shared" si="141"/>
        <v>0</v>
      </c>
      <c r="M678" s="12" t="str">
        <f t="shared" si="137"/>
        <v/>
      </c>
      <c r="N678" s="13"/>
    </row>
    <row r="679" spans="2:14" ht="31.5">
      <c r="B679" s="290"/>
      <c r="C679" s="307">
        <v>590</v>
      </c>
      <c r="D679" s="308" t="s">
        <v>192</v>
      </c>
      <c r="E679" s="286">
        <f t="shared" si="140"/>
        <v>0</v>
      </c>
      <c r="F679" s="173"/>
      <c r="G679" s="174"/>
      <c r="H679" s="1407"/>
      <c r="I679" s="173"/>
      <c r="J679" s="174"/>
      <c r="K679" s="1407"/>
      <c r="L679" s="286">
        <f t="shared" si="141"/>
        <v>0</v>
      </c>
      <c r="M679" s="12" t="str">
        <f t="shared" si="137"/>
        <v/>
      </c>
      <c r="N679" s="13"/>
    </row>
    <row r="680" spans="2:14">
      <c r="B680" s="271">
        <v>800</v>
      </c>
      <c r="C680" s="1867" t="s">
        <v>193</v>
      </c>
      <c r="D680" s="1868"/>
      <c r="E680" s="309">
        <f t="shared" si="140"/>
        <v>0</v>
      </c>
      <c r="F680" s="1408"/>
      <c r="G680" s="1409"/>
      <c r="H680" s="1410"/>
      <c r="I680" s="1408"/>
      <c r="J680" s="1409"/>
      <c r="K680" s="1410"/>
      <c r="L680" s="309">
        <f t="shared" si="141"/>
        <v>0</v>
      </c>
      <c r="M680" s="12" t="str">
        <f t="shared" si="137"/>
        <v/>
      </c>
      <c r="N680" s="13"/>
    </row>
    <row r="681" spans="2:14">
      <c r="B681" s="271">
        <v>1000</v>
      </c>
      <c r="C681" s="1847" t="s">
        <v>194</v>
      </c>
      <c r="D681" s="1848"/>
      <c r="E681" s="309">
        <f t="shared" ref="E681:L681" si="142">SUM(E682:E698)</f>
        <v>0</v>
      </c>
      <c r="F681" s="273">
        <f t="shared" si="142"/>
        <v>0</v>
      </c>
      <c r="G681" s="274">
        <f t="shared" si="142"/>
        <v>0</v>
      </c>
      <c r="H681" s="275">
        <f t="shared" si="142"/>
        <v>0</v>
      </c>
      <c r="I681" s="273">
        <f t="shared" si="142"/>
        <v>51912</v>
      </c>
      <c r="J681" s="274">
        <f t="shared" si="142"/>
        <v>0</v>
      </c>
      <c r="K681" s="275">
        <f t="shared" si="142"/>
        <v>0</v>
      </c>
      <c r="L681" s="309">
        <f t="shared" si="142"/>
        <v>51912</v>
      </c>
      <c r="M681" s="12">
        <f t="shared" si="137"/>
        <v>1</v>
      </c>
      <c r="N681" s="13"/>
    </row>
    <row r="682" spans="2:14">
      <c r="B682" s="291"/>
      <c r="C682" s="278">
        <v>1011</v>
      </c>
      <c r="D682" s="310" t="s">
        <v>195</v>
      </c>
      <c r="E682" s="280">
        <f t="shared" ref="E682:E698" si="143">F682+G682+H682</f>
        <v>0</v>
      </c>
      <c r="F682" s="152"/>
      <c r="G682" s="153"/>
      <c r="H682" s="1404"/>
      <c r="I682" s="152">
        <v>22548</v>
      </c>
      <c r="J682" s="153"/>
      <c r="K682" s="1404"/>
      <c r="L682" s="280">
        <f t="shared" ref="L682:L698" si="144">I682+J682+K682</f>
        <v>22548</v>
      </c>
      <c r="M682" s="12">
        <f t="shared" si="137"/>
        <v>1</v>
      </c>
      <c r="N682" s="13"/>
    </row>
    <row r="683" spans="2:14">
      <c r="B683" s="291"/>
      <c r="C683" s="292">
        <v>1012</v>
      </c>
      <c r="D683" s="293" t="s">
        <v>196</v>
      </c>
      <c r="E683" s="294">
        <f t="shared" si="143"/>
        <v>0</v>
      </c>
      <c r="F683" s="158"/>
      <c r="G683" s="159"/>
      <c r="H683" s="1406"/>
      <c r="I683" s="158"/>
      <c r="J683" s="159"/>
      <c r="K683" s="1406"/>
      <c r="L683" s="294">
        <f t="shared" si="144"/>
        <v>0</v>
      </c>
      <c r="M683" s="12" t="str">
        <f t="shared" si="137"/>
        <v/>
      </c>
      <c r="N683" s="13"/>
    </row>
    <row r="684" spans="2:14">
      <c r="B684" s="291"/>
      <c r="C684" s="292">
        <v>1013</v>
      </c>
      <c r="D684" s="293" t="s">
        <v>197</v>
      </c>
      <c r="E684" s="294">
        <f t="shared" si="143"/>
        <v>0</v>
      </c>
      <c r="F684" s="158"/>
      <c r="G684" s="159"/>
      <c r="H684" s="1406"/>
      <c r="I684" s="158">
        <v>4493</v>
      </c>
      <c r="J684" s="159"/>
      <c r="K684" s="1406"/>
      <c r="L684" s="294">
        <f t="shared" si="144"/>
        <v>4493</v>
      </c>
      <c r="M684" s="12">
        <f t="shared" si="137"/>
        <v>1</v>
      </c>
      <c r="N684" s="13"/>
    </row>
    <row r="685" spans="2:14">
      <c r="B685" s="291"/>
      <c r="C685" s="292">
        <v>1014</v>
      </c>
      <c r="D685" s="293" t="s">
        <v>198</v>
      </c>
      <c r="E685" s="294">
        <f t="shared" si="143"/>
        <v>0</v>
      </c>
      <c r="F685" s="158"/>
      <c r="G685" s="159"/>
      <c r="H685" s="1406"/>
      <c r="I685" s="158"/>
      <c r="J685" s="159"/>
      <c r="K685" s="1406"/>
      <c r="L685" s="294">
        <f t="shared" si="144"/>
        <v>0</v>
      </c>
      <c r="M685" s="12" t="str">
        <f t="shared" si="137"/>
        <v/>
      </c>
      <c r="N685" s="13"/>
    </row>
    <row r="686" spans="2:14">
      <c r="B686" s="291"/>
      <c r="C686" s="292">
        <v>1015</v>
      </c>
      <c r="D686" s="293" t="s">
        <v>199</v>
      </c>
      <c r="E686" s="294">
        <f t="shared" si="143"/>
        <v>0</v>
      </c>
      <c r="F686" s="158"/>
      <c r="G686" s="159"/>
      <c r="H686" s="1406"/>
      <c r="I686" s="158">
        <v>553</v>
      </c>
      <c r="J686" s="159"/>
      <c r="K686" s="1406"/>
      <c r="L686" s="294">
        <f t="shared" si="144"/>
        <v>553</v>
      </c>
      <c r="M686" s="12">
        <f t="shared" si="137"/>
        <v>1</v>
      </c>
      <c r="N686" s="13"/>
    </row>
    <row r="687" spans="2:14">
      <c r="B687" s="291"/>
      <c r="C687" s="311">
        <v>1016</v>
      </c>
      <c r="D687" s="312" t="s">
        <v>200</v>
      </c>
      <c r="E687" s="313">
        <f t="shared" si="143"/>
        <v>0</v>
      </c>
      <c r="F687" s="164"/>
      <c r="G687" s="165"/>
      <c r="H687" s="1405"/>
      <c r="I687" s="164">
        <v>15279</v>
      </c>
      <c r="J687" s="165"/>
      <c r="K687" s="1405"/>
      <c r="L687" s="313">
        <f t="shared" si="144"/>
        <v>15279</v>
      </c>
      <c r="M687" s="12">
        <f t="shared" si="137"/>
        <v>1</v>
      </c>
      <c r="N687" s="13"/>
    </row>
    <row r="688" spans="2:14">
      <c r="B688" s="277"/>
      <c r="C688" s="317">
        <v>1020</v>
      </c>
      <c r="D688" s="318" t="s">
        <v>201</v>
      </c>
      <c r="E688" s="319">
        <f t="shared" si="143"/>
        <v>0</v>
      </c>
      <c r="F688" s="449"/>
      <c r="G688" s="450"/>
      <c r="H688" s="1414"/>
      <c r="I688" s="449">
        <v>8209</v>
      </c>
      <c r="J688" s="450"/>
      <c r="K688" s="1414"/>
      <c r="L688" s="319">
        <f t="shared" si="144"/>
        <v>8209</v>
      </c>
      <c r="M688" s="12">
        <f t="shared" si="137"/>
        <v>1</v>
      </c>
      <c r="N688" s="13"/>
    </row>
    <row r="689" spans="2:14">
      <c r="B689" s="291"/>
      <c r="C689" s="323">
        <v>1030</v>
      </c>
      <c r="D689" s="324" t="s">
        <v>202</v>
      </c>
      <c r="E689" s="325">
        <f t="shared" si="143"/>
        <v>0</v>
      </c>
      <c r="F689" s="444"/>
      <c r="G689" s="445"/>
      <c r="H689" s="1411"/>
      <c r="I689" s="444"/>
      <c r="J689" s="445"/>
      <c r="K689" s="1411"/>
      <c r="L689" s="325">
        <f t="shared" si="144"/>
        <v>0</v>
      </c>
      <c r="M689" s="12" t="str">
        <f t="shared" si="137"/>
        <v/>
      </c>
      <c r="N689" s="13"/>
    </row>
    <row r="690" spans="2:14">
      <c r="B690" s="291"/>
      <c r="C690" s="317">
        <v>1051</v>
      </c>
      <c r="D690" s="330" t="s">
        <v>203</v>
      </c>
      <c r="E690" s="319">
        <f t="shared" si="143"/>
        <v>0</v>
      </c>
      <c r="F690" s="449"/>
      <c r="G690" s="450"/>
      <c r="H690" s="1414"/>
      <c r="I690" s="449"/>
      <c r="J690" s="450"/>
      <c r="K690" s="1414"/>
      <c r="L690" s="319">
        <f t="shared" si="144"/>
        <v>0</v>
      </c>
      <c r="M690" s="12" t="str">
        <f t="shared" si="137"/>
        <v/>
      </c>
      <c r="N690" s="13"/>
    </row>
    <row r="691" spans="2:14">
      <c r="B691" s="291"/>
      <c r="C691" s="292">
        <v>1052</v>
      </c>
      <c r="D691" s="293" t="s">
        <v>204</v>
      </c>
      <c r="E691" s="294">
        <f t="shared" si="143"/>
        <v>0</v>
      </c>
      <c r="F691" s="158"/>
      <c r="G691" s="159"/>
      <c r="H691" s="1406"/>
      <c r="I691" s="158"/>
      <c r="J691" s="159"/>
      <c r="K691" s="1406"/>
      <c r="L691" s="294">
        <f t="shared" si="144"/>
        <v>0</v>
      </c>
      <c r="M691" s="12" t="str">
        <f t="shared" si="137"/>
        <v/>
      </c>
      <c r="N691" s="13"/>
    </row>
    <row r="692" spans="2:14">
      <c r="B692" s="291"/>
      <c r="C692" s="323">
        <v>1053</v>
      </c>
      <c r="D692" s="324" t="s">
        <v>841</v>
      </c>
      <c r="E692" s="325">
        <f t="shared" si="143"/>
        <v>0</v>
      </c>
      <c r="F692" s="444"/>
      <c r="G692" s="445"/>
      <c r="H692" s="1411"/>
      <c r="I692" s="444"/>
      <c r="J692" s="445"/>
      <c r="K692" s="1411"/>
      <c r="L692" s="325">
        <f t="shared" si="144"/>
        <v>0</v>
      </c>
      <c r="M692" s="12" t="str">
        <f t="shared" si="137"/>
        <v/>
      </c>
      <c r="N692" s="13"/>
    </row>
    <row r="693" spans="2:14">
      <c r="B693" s="291"/>
      <c r="C693" s="317">
        <v>1062</v>
      </c>
      <c r="D693" s="318" t="s">
        <v>205</v>
      </c>
      <c r="E693" s="319">
        <f t="shared" si="143"/>
        <v>0</v>
      </c>
      <c r="F693" s="449"/>
      <c r="G693" s="450"/>
      <c r="H693" s="1414"/>
      <c r="I693" s="449">
        <v>830</v>
      </c>
      <c r="J693" s="450"/>
      <c r="K693" s="1414"/>
      <c r="L693" s="319">
        <f t="shared" si="144"/>
        <v>830</v>
      </c>
      <c r="M693" s="12">
        <f t="shared" si="137"/>
        <v>1</v>
      </c>
      <c r="N693" s="13"/>
    </row>
    <row r="694" spans="2:14">
      <c r="B694" s="291"/>
      <c r="C694" s="323">
        <v>1063</v>
      </c>
      <c r="D694" s="331" t="s">
        <v>785</v>
      </c>
      <c r="E694" s="325">
        <f t="shared" si="143"/>
        <v>0</v>
      </c>
      <c r="F694" s="444"/>
      <c r="G694" s="445"/>
      <c r="H694" s="1411"/>
      <c r="I694" s="444"/>
      <c r="J694" s="445"/>
      <c r="K694" s="1411"/>
      <c r="L694" s="325">
        <f t="shared" si="144"/>
        <v>0</v>
      </c>
      <c r="M694" s="12" t="str">
        <f t="shared" si="137"/>
        <v/>
      </c>
      <c r="N694" s="13"/>
    </row>
    <row r="695" spans="2:14">
      <c r="B695" s="291"/>
      <c r="C695" s="332">
        <v>1069</v>
      </c>
      <c r="D695" s="333" t="s">
        <v>206</v>
      </c>
      <c r="E695" s="334">
        <f t="shared" si="143"/>
        <v>0</v>
      </c>
      <c r="F695" s="588"/>
      <c r="G695" s="589"/>
      <c r="H695" s="1413"/>
      <c r="I695" s="588"/>
      <c r="J695" s="589"/>
      <c r="K695" s="1413"/>
      <c r="L695" s="334">
        <f t="shared" si="144"/>
        <v>0</v>
      </c>
      <c r="M695" s="12" t="str">
        <f t="shared" ref="M695:M726" si="145">(IF($E695&lt;&gt;0,$M$2,IF($L695&lt;&gt;0,$M$2,"")))</f>
        <v/>
      </c>
      <c r="N695" s="13"/>
    </row>
    <row r="696" spans="2:14">
      <c r="B696" s="277"/>
      <c r="C696" s="317">
        <v>1091</v>
      </c>
      <c r="D696" s="330" t="s">
        <v>877</v>
      </c>
      <c r="E696" s="319">
        <f t="shared" si="143"/>
        <v>0</v>
      </c>
      <c r="F696" s="449"/>
      <c r="G696" s="450"/>
      <c r="H696" s="1414"/>
      <c r="I696" s="449"/>
      <c r="J696" s="450"/>
      <c r="K696" s="1414"/>
      <c r="L696" s="319">
        <f t="shared" si="144"/>
        <v>0</v>
      </c>
      <c r="M696" s="12" t="str">
        <f t="shared" si="145"/>
        <v/>
      </c>
      <c r="N696" s="13"/>
    </row>
    <row r="697" spans="2:14">
      <c r="B697" s="291"/>
      <c r="C697" s="292">
        <v>1092</v>
      </c>
      <c r="D697" s="293" t="s">
        <v>298</v>
      </c>
      <c r="E697" s="294">
        <f t="shared" si="143"/>
        <v>0</v>
      </c>
      <c r="F697" s="158"/>
      <c r="G697" s="159"/>
      <c r="H697" s="1406"/>
      <c r="I697" s="158"/>
      <c r="J697" s="159"/>
      <c r="K697" s="1406"/>
      <c r="L697" s="294">
        <f t="shared" si="144"/>
        <v>0</v>
      </c>
      <c r="M697" s="12" t="str">
        <f t="shared" si="145"/>
        <v/>
      </c>
      <c r="N697" s="13"/>
    </row>
    <row r="698" spans="2:14">
      <c r="B698" s="291"/>
      <c r="C698" s="284">
        <v>1098</v>
      </c>
      <c r="D698" s="338" t="s">
        <v>207</v>
      </c>
      <c r="E698" s="286">
        <f t="shared" si="143"/>
        <v>0</v>
      </c>
      <c r="F698" s="173"/>
      <c r="G698" s="174"/>
      <c r="H698" s="1407"/>
      <c r="I698" s="173"/>
      <c r="J698" s="174"/>
      <c r="K698" s="1407"/>
      <c r="L698" s="286">
        <f t="shared" si="144"/>
        <v>0</v>
      </c>
      <c r="M698" s="12" t="str">
        <f t="shared" si="145"/>
        <v/>
      </c>
      <c r="N698" s="13"/>
    </row>
    <row r="699" spans="2:14">
      <c r="B699" s="271">
        <v>1900</v>
      </c>
      <c r="C699" s="1837" t="s">
        <v>265</v>
      </c>
      <c r="D699" s="1838"/>
      <c r="E699" s="309">
        <f t="shared" ref="E699:L699" si="146">SUM(E700:E702)</f>
        <v>0</v>
      </c>
      <c r="F699" s="273">
        <f t="shared" si="146"/>
        <v>0</v>
      </c>
      <c r="G699" s="274">
        <f t="shared" si="146"/>
        <v>0</v>
      </c>
      <c r="H699" s="275">
        <f t="shared" si="146"/>
        <v>0</v>
      </c>
      <c r="I699" s="273">
        <f t="shared" si="146"/>
        <v>637</v>
      </c>
      <c r="J699" s="274">
        <f t="shared" si="146"/>
        <v>0</v>
      </c>
      <c r="K699" s="275">
        <f t="shared" si="146"/>
        <v>0</v>
      </c>
      <c r="L699" s="309">
        <f t="shared" si="146"/>
        <v>637</v>
      </c>
      <c r="M699" s="12">
        <f t="shared" si="145"/>
        <v>1</v>
      </c>
      <c r="N699" s="13"/>
    </row>
    <row r="700" spans="2:14">
      <c r="B700" s="291"/>
      <c r="C700" s="278">
        <v>1901</v>
      </c>
      <c r="D700" s="339" t="s">
        <v>878</v>
      </c>
      <c r="E700" s="280">
        <f>F700+G700+H700</f>
        <v>0</v>
      </c>
      <c r="F700" s="152"/>
      <c r="G700" s="153"/>
      <c r="H700" s="1404"/>
      <c r="I700" s="152"/>
      <c r="J700" s="153"/>
      <c r="K700" s="1404"/>
      <c r="L700" s="280">
        <f>I700+J700+K700</f>
        <v>0</v>
      </c>
      <c r="M700" s="12" t="str">
        <f t="shared" si="145"/>
        <v/>
      </c>
      <c r="N700" s="13"/>
    </row>
    <row r="701" spans="2:14">
      <c r="B701" s="340"/>
      <c r="C701" s="292">
        <v>1981</v>
      </c>
      <c r="D701" s="341" t="s">
        <v>879</v>
      </c>
      <c r="E701" s="294">
        <f>F701+G701+H701</f>
        <v>0</v>
      </c>
      <c r="F701" s="158"/>
      <c r="G701" s="159"/>
      <c r="H701" s="1406"/>
      <c r="I701" s="158">
        <v>637</v>
      </c>
      <c r="J701" s="159"/>
      <c r="K701" s="1406"/>
      <c r="L701" s="294">
        <f>I701+J701+K701</f>
        <v>637</v>
      </c>
      <c r="M701" s="12">
        <f t="shared" si="145"/>
        <v>1</v>
      </c>
      <c r="N701" s="13"/>
    </row>
    <row r="702" spans="2:14">
      <c r="B702" s="291"/>
      <c r="C702" s="284">
        <v>1991</v>
      </c>
      <c r="D702" s="342" t="s">
        <v>880</v>
      </c>
      <c r="E702" s="286">
        <f>F702+G702+H702</f>
        <v>0</v>
      </c>
      <c r="F702" s="173"/>
      <c r="G702" s="174"/>
      <c r="H702" s="1407"/>
      <c r="I702" s="173"/>
      <c r="J702" s="174"/>
      <c r="K702" s="1407"/>
      <c r="L702" s="286">
        <f>I702+J702+K702</f>
        <v>0</v>
      </c>
      <c r="M702" s="12" t="str">
        <f t="shared" si="145"/>
        <v/>
      </c>
      <c r="N702" s="13"/>
    </row>
    <row r="703" spans="2:14">
      <c r="B703" s="271">
        <v>2100</v>
      </c>
      <c r="C703" s="1837" t="s">
        <v>706</v>
      </c>
      <c r="D703" s="1838"/>
      <c r="E703" s="309">
        <f t="shared" ref="E703:L703" si="147">SUM(E704:E708)</f>
        <v>0</v>
      </c>
      <c r="F703" s="273">
        <f t="shared" si="147"/>
        <v>0</v>
      </c>
      <c r="G703" s="274">
        <f t="shared" si="147"/>
        <v>0</v>
      </c>
      <c r="H703" s="275">
        <f t="shared" si="147"/>
        <v>0</v>
      </c>
      <c r="I703" s="273">
        <f t="shared" si="147"/>
        <v>0</v>
      </c>
      <c r="J703" s="274">
        <f t="shared" si="147"/>
        <v>0</v>
      </c>
      <c r="K703" s="275">
        <f t="shared" si="147"/>
        <v>0</v>
      </c>
      <c r="L703" s="309">
        <f t="shared" si="147"/>
        <v>0</v>
      </c>
      <c r="M703" s="12" t="str">
        <f t="shared" si="145"/>
        <v/>
      </c>
      <c r="N703" s="13"/>
    </row>
    <row r="704" spans="2:14">
      <c r="B704" s="291"/>
      <c r="C704" s="278">
        <v>2110</v>
      </c>
      <c r="D704" s="343" t="s">
        <v>208</v>
      </c>
      <c r="E704" s="280">
        <f>F704+G704+H704</f>
        <v>0</v>
      </c>
      <c r="F704" s="152"/>
      <c r="G704" s="153"/>
      <c r="H704" s="1404"/>
      <c r="I704" s="152"/>
      <c r="J704" s="153"/>
      <c r="K704" s="1404"/>
      <c r="L704" s="280">
        <f>I704+J704+K704</f>
        <v>0</v>
      </c>
      <c r="M704" s="12" t="str">
        <f t="shared" si="145"/>
        <v/>
      </c>
      <c r="N704" s="13"/>
    </row>
    <row r="705" spans="2:14">
      <c r="B705" s="340"/>
      <c r="C705" s="292">
        <v>2120</v>
      </c>
      <c r="D705" s="299" t="s">
        <v>209</v>
      </c>
      <c r="E705" s="294">
        <f>F705+G705+H705</f>
        <v>0</v>
      </c>
      <c r="F705" s="158"/>
      <c r="G705" s="159"/>
      <c r="H705" s="1406"/>
      <c r="I705" s="158"/>
      <c r="J705" s="159"/>
      <c r="K705" s="1406"/>
      <c r="L705" s="294">
        <f>I705+J705+K705</f>
        <v>0</v>
      </c>
      <c r="M705" s="12" t="str">
        <f t="shared" si="145"/>
        <v/>
      </c>
      <c r="N705" s="13"/>
    </row>
    <row r="706" spans="2:14">
      <c r="B706" s="340"/>
      <c r="C706" s="292">
        <v>2125</v>
      </c>
      <c r="D706" s="299" t="s">
        <v>210</v>
      </c>
      <c r="E706" s="294">
        <f>F706+G706+H706</f>
        <v>0</v>
      </c>
      <c r="F706" s="483">
        <v>0</v>
      </c>
      <c r="G706" s="484">
        <v>0</v>
      </c>
      <c r="H706" s="160">
        <v>0</v>
      </c>
      <c r="I706" s="483">
        <v>0</v>
      </c>
      <c r="J706" s="484">
        <v>0</v>
      </c>
      <c r="K706" s="160">
        <v>0</v>
      </c>
      <c r="L706" s="294">
        <f>I706+J706+K706</f>
        <v>0</v>
      </c>
      <c r="M706" s="12" t="str">
        <f t="shared" si="145"/>
        <v/>
      </c>
      <c r="N706" s="13"/>
    </row>
    <row r="707" spans="2:14">
      <c r="B707" s="290"/>
      <c r="C707" s="292">
        <v>2140</v>
      </c>
      <c r="D707" s="299" t="s">
        <v>211</v>
      </c>
      <c r="E707" s="294">
        <f>F707+G707+H707</f>
        <v>0</v>
      </c>
      <c r="F707" s="483">
        <v>0</v>
      </c>
      <c r="G707" s="484">
        <v>0</v>
      </c>
      <c r="H707" s="160">
        <v>0</v>
      </c>
      <c r="I707" s="483">
        <v>0</v>
      </c>
      <c r="J707" s="484">
        <v>0</v>
      </c>
      <c r="K707" s="160">
        <v>0</v>
      </c>
      <c r="L707" s="294">
        <f>I707+J707+K707</f>
        <v>0</v>
      </c>
      <c r="M707" s="12" t="str">
        <f t="shared" si="145"/>
        <v/>
      </c>
      <c r="N707" s="13"/>
    </row>
    <row r="708" spans="2:14">
      <c r="B708" s="291"/>
      <c r="C708" s="284">
        <v>2190</v>
      </c>
      <c r="D708" s="344" t="s">
        <v>212</v>
      </c>
      <c r="E708" s="286">
        <f>F708+G708+H708</f>
        <v>0</v>
      </c>
      <c r="F708" s="173"/>
      <c r="G708" s="174"/>
      <c r="H708" s="1407"/>
      <c r="I708" s="173"/>
      <c r="J708" s="174"/>
      <c r="K708" s="1407"/>
      <c r="L708" s="286">
        <f>I708+J708+K708</f>
        <v>0</v>
      </c>
      <c r="M708" s="12" t="str">
        <f t="shared" si="145"/>
        <v/>
      </c>
      <c r="N708" s="13"/>
    </row>
    <row r="709" spans="2:14">
      <c r="B709" s="271">
        <v>2200</v>
      </c>
      <c r="C709" s="1837" t="s">
        <v>213</v>
      </c>
      <c r="D709" s="1838"/>
      <c r="E709" s="309">
        <f t="shared" ref="E709:L709" si="148">SUM(E710:E711)</f>
        <v>0</v>
      </c>
      <c r="F709" s="273">
        <f t="shared" si="148"/>
        <v>0</v>
      </c>
      <c r="G709" s="274">
        <f t="shared" si="148"/>
        <v>0</v>
      </c>
      <c r="H709" s="275">
        <f t="shared" si="148"/>
        <v>0</v>
      </c>
      <c r="I709" s="273">
        <f t="shared" si="148"/>
        <v>0</v>
      </c>
      <c r="J709" s="274">
        <f t="shared" si="148"/>
        <v>0</v>
      </c>
      <c r="K709" s="275">
        <f t="shared" si="148"/>
        <v>0</v>
      </c>
      <c r="L709" s="309">
        <f t="shared" si="148"/>
        <v>0</v>
      </c>
      <c r="M709" s="12" t="str">
        <f t="shared" si="145"/>
        <v/>
      </c>
      <c r="N709" s="13"/>
    </row>
    <row r="710" spans="2:14">
      <c r="B710" s="291"/>
      <c r="C710" s="278">
        <v>2221</v>
      </c>
      <c r="D710" s="279" t="s">
        <v>299</v>
      </c>
      <c r="E710" s="280">
        <f>F710+G710+H710</f>
        <v>0</v>
      </c>
      <c r="F710" s="152"/>
      <c r="G710" s="153"/>
      <c r="H710" s="1404"/>
      <c r="I710" s="152"/>
      <c r="J710" s="153"/>
      <c r="K710" s="1404"/>
      <c r="L710" s="280">
        <f>I710+J710+K710</f>
        <v>0</v>
      </c>
      <c r="M710" s="12" t="str">
        <f t="shared" si="145"/>
        <v/>
      </c>
      <c r="N710" s="13"/>
    </row>
    <row r="711" spans="2:14">
      <c r="B711" s="291"/>
      <c r="C711" s="284">
        <v>2224</v>
      </c>
      <c r="D711" s="285" t="s">
        <v>214</v>
      </c>
      <c r="E711" s="286">
        <f>F711+G711+H711</f>
        <v>0</v>
      </c>
      <c r="F711" s="173"/>
      <c r="G711" s="174"/>
      <c r="H711" s="1407"/>
      <c r="I711" s="173"/>
      <c r="J711" s="174"/>
      <c r="K711" s="1407"/>
      <c r="L711" s="286">
        <f>I711+J711+K711</f>
        <v>0</v>
      </c>
      <c r="M711" s="12" t="str">
        <f t="shared" si="145"/>
        <v/>
      </c>
      <c r="N711" s="13"/>
    </row>
    <row r="712" spans="2:14">
      <c r="B712" s="271">
        <v>2500</v>
      </c>
      <c r="C712" s="1837" t="s">
        <v>215</v>
      </c>
      <c r="D712" s="1838"/>
      <c r="E712" s="309">
        <f>F712+G712+H712</f>
        <v>0</v>
      </c>
      <c r="F712" s="1408"/>
      <c r="G712" s="1409"/>
      <c r="H712" s="1410"/>
      <c r="I712" s="1408"/>
      <c r="J712" s="1409"/>
      <c r="K712" s="1410"/>
      <c r="L712" s="309">
        <f>I712+J712+K712</f>
        <v>0</v>
      </c>
      <c r="M712" s="12" t="str">
        <f t="shared" si="145"/>
        <v/>
      </c>
      <c r="N712" s="13"/>
    </row>
    <row r="713" spans="2:14">
      <c r="B713" s="271">
        <v>2600</v>
      </c>
      <c r="C713" s="1845" t="s">
        <v>216</v>
      </c>
      <c r="D713" s="1846"/>
      <c r="E713" s="309">
        <f>F713+G713+H713</f>
        <v>0</v>
      </c>
      <c r="F713" s="1408"/>
      <c r="G713" s="1409"/>
      <c r="H713" s="1410"/>
      <c r="I713" s="1408"/>
      <c r="J713" s="1409"/>
      <c r="K713" s="1410"/>
      <c r="L713" s="309">
        <f>I713+J713+K713</f>
        <v>0</v>
      </c>
      <c r="M713" s="12" t="str">
        <f t="shared" si="145"/>
        <v/>
      </c>
      <c r="N713" s="13"/>
    </row>
    <row r="714" spans="2:14">
      <c r="B714" s="271">
        <v>2700</v>
      </c>
      <c r="C714" s="1845" t="s">
        <v>217</v>
      </c>
      <c r="D714" s="1846"/>
      <c r="E714" s="309">
        <f>F714+G714+H714</f>
        <v>0</v>
      </c>
      <c r="F714" s="1408"/>
      <c r="G714" s="1409"/>
      <c r="H714" s="1410"/>
      <c r="I714" s="1408"/>
      <c r="J714" s="1409"/>
      <c r="K714" s="1410"/>
      <c r="L714" s="309">
        <f>I714+J714+K714</f>
        <v>0</v>
      </c>
      <c r="M714" s="12" t="str">
        <f t="shared" si="145"/>
        <v/>
      </c>
      <c r="N714" s="13"/>
    </row>
    <row r="715" spans="2:14">
      <c r="B715" s="271">
        <v>2800</v>
      </c>
      <c r="C715" s="1845" t="s">
        <v>1613</v>
      </c>
      <c r="D715" s="1846"/>
      <c r="E715" s="309">
        <f t="shared" ref="E715:L715" si="149">SUM(E716:E718)</f>
        <v>0</v>
      </c>
      <c r="F715" s="273">
        <f t="shared" si="149"/>
        <v>0</v>
      </c>
      <c r="G715" s="274">
        <f t="shared" si="149"/>
        <v>0</v>
      </c>
      <c r="H715" s="275">
        <f t="shared" si="149"/>
        <v>0</v>
      </c>
      <c r="I715" s="273">
        <f t="shared" si="149"/>
        <v>0</v>
      </c>
      <c r="J715" s="274">
        <f t="shared" si="149"/>
        <v>0</v>
      </c>
      <c r="K715" s="275">
        <f t="shared" si="149"/>
        <v>0</v>
      </c>
      <c r="L715" s="309">
        <f t="shared" si="149"/>
        <v>0</v>
      </c>
      <c r="M715" s="12" t="str">
        <f t="shared" si="145"/>
        <v/>
      </c>
      <c r="N715" s="13"/>
    </row>
    <row r="716" spans="2:14">
      <c r="B716" s="291"/>
      <c r="C716" s="278">
        <v>2810</v>
      </c>
      <c r="D716" s="339" t="s">
        <v>2048</v>
      </c>
      <c r="E716" s="280">
        <f>F716+G716+H716</f>
        <v>0</v>
      </c>
      <c r="F716" s="152"/>
      <c r="G716" s="153"/>
      <c r="H716" s="1404"/>
      <c r="I716" s="152"/>
      <c r="J716" s="153"/>
      <c r="K716" s="1404"/>
      <c r="L716" s="280">
        <f>I716+J716+K716</f>
        <v>0</v>
      </c>
      <c r="M716" s="12" t="str">
        <f t="shared" si="145"/>
        <v/>
      </c>
      <c r="N716" s="13"/>
    </row>
    <row r="717" spans="2:14">
      <c r="B717" s="340"/>
      <c r="C717" s="292">
        <v>2820</v>
      </c>
      <c r="D717" s="341" t="s">
        <v>2049</v>
      </c>
      <c r="E717" s="294">
        <f>F717+G717+H717</f>
        <v>0</v>
      </c>
      <c r="F717" s="158"/>
      <c r="G717" s="159"/>
      <c r="H717" s="1406"/>
      <c r="I717" s="158"/>
      <c r="J717" s="159"/>
      <c r="K717" s="1406"/>
      <c r="L717" s="294">
        <f>I717+J717+K717</f>
        <v>0</v>
      </c>
      <c r="M717" s="12" t="str">
        <f t="shared" si="145"/>
        <v/>
      </c>
      <c r="N717" s="13"/>
    </row>
    <row r="718" spans="2:14" ht="31.5">
      <c r="B718" s="291"/>
      <c r="C718" s="284">
        <v>2890</v>
      </c>
      <c r="D718" s="342" t="s">
        <v>2050</v>
      </c>
      <c r="E718" s="286">
        <f>F718+G718+H718</f>
        <v>0</v>
      </c>
      <c r="F718" s="173"/>
      <c r="G718" s="174"/>
      <c r="H718" s="1407"/>
      <c r="I718" s="173"/>
      <c r="J718" s="174"/>
      <c r="K718" s="1407"/>
      <c r="L718" s="286">
        <f>I718+J718+K718</f>
        <v>0</v>
      </c>
      <c r="M718" s="12" t="str">
        <f t="shared" si="145"/>
        <v/>
      </c>
      <c r="N718" s="13"/>
    </row>
    <row r="719" spans="2:14">
      <c r="B719" s="271">
        <v>2900</v>
      </c>
      <c r="C719" s="1837" t="s">
        <v>218</v>
      </c>
      <c r="D719" s="1838"/>
      <c r="E719" s="309">
        <f t="shared" ref="E719:L719" si="150">SUM(E720:E727)</f>
        <v>0</v>
      </c>
      <c r="F719" s="273">
        <f t="shared" si="150"/>
        <v>0</v>
      </c>
      <c r="G719" s="273">
        <f t="shared" si="150"/>
        <v>0</v>
      </c>
      <c r="H719" s="273">
        <f t="shared" si="150"/>
        <v>0</v>
      </c>
      <c r="I719" s="273">
        <f t="shared" si="150"/>
        <v>0</v>
      </c>
      <c r="J719" s="273">
        <f t="shared" si="150"/>
        <v>0</v>
      </c>
      <c r="K719" s="273">
        <f t="shared" si="150"/>
        <v>0</v>
      </c>
      <c r="L719" s="273">
        <f t="shared" si="150"/>
        <v>0</v>
      </c>
      <c r="M719" s="12" t="str">
        <f t="shared" si="145"/>
        <v/>
      </c>
      <c r="N719" s="13"/>
    </row>
    <row r="720" spans="2:14">
      <c r="B720" s="345"/>
      <c r="C720" s="278">
        <v>2910</v>
      </c>
      <c r="D720" s="346" t="s">
        <v>1905</v>
      </c>
      <c r="E720" s="280">
        <f t="shared" ref="E720:E727" si="151">F720+G720+H720</f>
        <v>0</v>
      </c>
      <c r="F720" s="152"/>
      <c r="G720" s="153"/>
      <c r="H720" s="1404"/>
      <c r="I720" s="152"/>
      <c r="J720" s="153"/>
      <c r="K720" s="1404"/>
      <c r="L720" s="280">
        <f t="shared" ref="L720:L727" si="152">I720+J720+K720</f>
        <v>0</v>
      </c>
      <c r="M720" s="12" t="str">
        <f t="shared" si="145"/>
        <v/>
      </c>
      <c r="N720" s="13"/>
    </row>
    <row r="721" spans="2:14">
      <c r="B721" s="345"/>
      <c r="C721" s="278">
        <v>2920</v>
      </c>
      <c r="D721" s="346" t="s">
        <v>219</v>
      </c>
      <c r="E721" s="280">
        <f t="shared" si="151"/>
        <v>0</v>
      </c>
      <c r="F721" s="152"/>
      <c r="G721" s="153"/>
      <c r="H721" s="1404"/>
      <c r="I721" s="152"/>
      <c r="J721" s="153"/>
      <c r="K721" s="1404"/>
      <c r="L721" s="280">
        <f t="shared" si="152"/>
        <v>0</v>
      </c>
      <c r="M721" s="12" t="str">
        <f t="shared" si="145"/>
        <v/>
      </c>
      <c r="N721" s="13"/>
    </row>
    <row r="722" spans="2:14" ht="31.5">
      <c r="B722" s="345"/>
      <c r="C722" s="323">
        <v>2969</v>
      </c>
      <c r="D722" s="347" t="s">
        <v>220</v>
      </c>
      <c r="E722" s="325">
        <f t="shared" si="151"/>
        <v>0</v>
      </c>
      <c r="F722" s="444"/>
      <c r="G722" s="445"/>
      <c r="H722" s="1411"/>
      <c r="I722" s="444"/>
      <c r="J722" s="445"/>
      <c r="K722" s="1411"/>
      <c r="L722" s="325">
        <f t="shared" si="152"/>
        <v>0</v>
      </c>
      <c r="M722" s="12" t="str">
        <f t="shared" si="145"/>
        <v/>
      </c>
      <c r="N722" s="13"/>
    </row>
    <row r="723" spans="2:14" ht="31.5">
      <c r="B723" s="345"/>
      <c r="C723" s="348">
        <v>2970</v>
      </c>
      <c r="D723" s="349" t="s">
        <v>221</v>
      </c>
      <c r="E723" s="350">
        <f t="shared" si="151"/>
        <v>0</v>
      </c>
      <c r="F723" s="623"/>
      <c r="G723" s="624"/>
      <c r="H723" s="1412"/>
      <c r="I723" s="623"/>
      <c r="J723" s="624"/>
      <c r="K723" s="1412"/>
      <c r="L723" s="350">
        <f t="shared" si="152"/>
        <v>0</v>
      </c>
      <c r="M723" s="12" t="str">
        <f t="shared" si="145"/>
        <v/>
      </c>
      <c r="N723" s="13"/>
    </row>
    <row r="724" spans="2:14">
      <c r="B724" s="345"/>
      <c r="C724" s="332">
        <v>2989</v>
      </c>
      <c r="D724" s="354" t="s">
        <v>222</v>
      </c>
      <c r="E724" s="334">
        <f t="shared" si="151"/>
        <v>0</v>
      </c>
      <c r="F724" s="588"/>
      <c r="G724" s="589"/>
      <c r="H724" s="1413"/>
      <c r="I724" s="588"/>
      <c r="J724" s="589"/>
      <c r="K724" s="1413"/>
      <c r="L724" s="334">
        <f t="shared" si="152"/>
        <v>0</v>
      </c>
      <c r="M724" s="12" t="str">
        <f t="shared" si="145"/>
        <v/>
      </c>
      <c r="N724" s="13"/>
    </row>
    <row r="725" spans="2:14">
      <c r="B725" s="291"/>
      <c r="C725" s="317">
        <v>2990</v>
      </c>
      <c r="D725" s="355" t="s">
        <v>1924</v>
      </c>
      <c r="E725" s="319">
        <f t="shared" si="151"/>
        <v>0</v>
      </c>
      <c r="F725" s="449"/>
      <c r="G725" s="450"/>
      <c r="H725" s="1414"/>
      <c r="I725" s="449"/>
      <c r="J725" s="450"/>
      <c r="K725" s="1414"/>
      <c r="L725" s="319">
        <f t="shared" si="152"/>
        <v>0</v>
      </c>
      <c r="M725" s="12" t="str">
        <f t="shared" si="145"/>
        <v/>
      </c>
      <c r="N725" s="13"/>
    </row>
    <row r="726" spans="2:14">
      <c r="B726" s="291"/>
      <c r="C726" s="317">
        <v>2991</v>
      </c>
      <c r="D726" s="355" t="s">
        <v>223</v>
      </c>
      <c r="E726" s="319">
        <f t="shared" si="151"/>
        <v>0</v>
      </c>
      <c r="F726" s="449"/>
      <c r="G726" s="450"/>
      <c r="H726" s="1414"/>
      <c r="I726" s="449"/>
      <c r="J726" s="450"/>
      <c r="K726" s="1414"/>
      <c r="L726" s="319">
        <f t="shared" si="152"/>
        <v>0</v>
      </c>
      <c r="M726" s="12" t="str">
        <f t="shared" si="145"/>
        <v/>
      </c>
      <c r="N726" s="13"/>
    </row>
    <row r="727" spans="2:14">
      <c r="B727" s="291"/>
      <c r="C727" s="284">
        <v>2992</v>
      </c>
      <c r="D727" s="356" t="s">
        <v>224</v>
      </c>
      <c r="E727" s="286">
        <f t="shared" si="151"/>
        <v>0</v>
      </c>
      <c r="F727" s="173"/>
      <c r="G727" s="174"/>
      <c r="H727" s="1407"/>
      <c r="I727" s="173"/>
      <c r="J727" s="174"/>
      <c r="K727" s="1407"/>
      <c r="L727" s="286">
        <f t="shared" si="152"/>
        <v>0</v>
      </c>
      <c r="M727" s="12" t="str">
        <f t="shared" ref="M727:M758" si="153">(IF($E727&lt;&gt;0,$M$2,IF($L727&lt;&gt;0,$M$2,"")))</f>
        <v/>
      </c>
      <c r="N727" s="13"/>
    </row>
    <row r="728" spans="2:14">
      <c r="B728" s="271">
        <v>3300</v>
      </c>
      <c r="C728" s="357" t="s">
        <v>1955</v>
      </c>
      <c r="D728" s="1466"/>
      <c r="E728" s="309">
        <f t="shared" ref="E728:L728" si="154">SUM(E729:E733)</f>
        <v>0</v>
      </c>
      <c r="F728" s="273">
        <f t="shared" si="154"/>
        <v>0</v>
      </c>
      <c r="G728" s="274">
        <f t="shared" si="154"/>
        <v>0</v>
      </c>
      <c r="H728" s="275">
        <f t="shared" si="154"/>
        <v>0</v>
      </c>
      <c r="I728" s="273">
        <f t="shared" si="154"/>
        <v>0</v>
      </c>
      <c r="J728" s="274">
        <f t="shared" si="154"/>
        <v>0</v>
      </c>
      <c r="K728" s="275">
        <f t="shared" si="154"/>
        <v>0</v>
      </c>
      <c r="L728" s="309">
        <f t="shared" si="154"/>
        <v>0</v>
      </c>
      <c r="M728" s="12" t="str">
        <f t="shared" si="153"/>
        <v/>
      </c>
      <c r="N728" s="13"/>
    </row>
    <row r="729" spans="2:14">
      <c r="B729" s="290"/>
      <c r="C729" s="278">
        <v>3301</v>
      </c>
      <c r="D729" s="358" t="s">
        <v>225</v>
      </c>
      <c r="E729" s="280">
        <f t="shared" ref="E729:E736" si="155">F729+G729+H729</f>
        <v>0</v>
      </c>
      <c r="F729" s="481">
        <v>0</v>
      </c>
      <c r="G729" s="482">
        <v>0</v>
      </c>
      <c r="H729" s="154">
        <v>0</v>
      </c>
      <c r="I729" s="481">
        <v>0</v>
      </c>
      <c r="J729" s="482">
        <v>0</v>
      </c>
      <c r="K729" s="154">
        <v>0</v>
      </c>
      <c r="L729" s="280">
        <f t="shared" ref="L729:L736" si="156">I729+J729+K729</f>
        <v>0</v>
      </c>
      <c r="M729" s="12" t="str">
        <f t="shared" si="153"/>
        <v/>
      </c>
      <c r="N729" s="13"/>
    </row>
    <row r="730" spans="2:14">
      <c r="B730" s="290"/>
      <c r="C730" s="292">
        <v>3302</v>
      </c>
      <c r="D730" s="359" t="s">
        <v>700</v>
      </c>
      <c r="E730" s="294">
        <f t="shared" si="155"/>
        <v>0</v>
      </c>
      <c r="F730" s="483">
        <v>0</v>
      </c>
      <c r="G730" s="484">
        <v>0</v>
      </c>
      <c r="H730" s="160">
        <v>0</v>
      </c>
      <c r="I730" s="483">
        <v>0</v>
      </c>
      <c r="J730" s="484">
        <v>0</v>
      </c>
      <c r="K730" s="160">
        <v>0</v>
      </c>
      <c r="L730" s="294">
        <f t="shared" si="156"/>
        <v>0</v>
      </c>
      <c r="M730" s="12" t="str">
        <f t="shared" si="153"/>
        <v/>
      </c>
      <c r="N730" s="13"/>
    </row>
    <row r="731" spans="2:14">
      <c r="B731" s="290"/>
      <c r="C731" s="292">
        <v>3304</v>
      </c>
      <c r="D731" s="359" t="s">
        <v>226</v>
      </c>
      <c r="E731" s="294">
        <f t="shared" si="155"/>
        <v>0</v>
      </c>
      <c r="F731" s="483">
        <v>0</v>
      </c>
      <c r="G731" s="484">
        <v>0</v>
      </c>
      <c r="H731" s="160">
        <v>0</v>
      </c>
      <c r="I731" s="483">
        <v>0</v>
      </c>
      <c r="J731" s="484">
        <v>0</v>
      </c>
      <c r="K731" s="160">
        <v>0</v>
      </c>
      <c r="L731" s="294">
        <f t="shared" si="156"/>
        <v>0</v>
      </c>
      <c r="M731" s="12" t="str">
        <f t="shared" si="153"/>
        <v/>
      </c>
      <c r="N731" s="13"/>
    </row>
    <row r="732" spans="2:14" ht="47.25">
      <c r="B732" s="290"/>
      <c r="C732" s="284">
        <v>3306</v>
      </c>
      <c r="D732" s="360" t="s">
        <v>2051</v>
      </c>
      <c r="E732" s="294">
        <f t="shared" si="155"/>
        <v>0</v>
      </c>
      <c r="F732" s="483">
        <v>0</v>
      </c>
      <c r="G732" s="484">
        <v>0</v>
      </c>
      <c r="H732" s="160">
        <v>0</v>
      </c>
      <c r="I732" s="483">
        <v>0</v>
      </c>
      <c r="J732" s="484">
        <v>0</v>
      </c>
      <c r="K732" s="160">
        <v>0</v>
      </c>
      <c r="L732" s="294">
        <f t="shared" si="156"/>
        <v>0</v>
      </c>
      <c r="M732" s="12" t="str">
        <f t="shared" si="153"/>
        <v/>
      </c>
      <c r="N732" s="13"/>
    </row>
    <row r="733" spans="2:14">
      <c r="B733" s="290"/>
      <c r="C733" s="284">
        <v>3307</v>
      </c>
      <c r="D733" s="360" t="s">
        <v>1966</v>
      </c>
      <c r="E733" s="286">
        <f t="shared" si="155"/>
        <v>0</v>
      </c>
      <c r="F733" s="485">
        <v>0</v>
      </c>
      <c r="G733" s="486">
        <v>0</v>
      </c>
      <c r="H733" s="175">
        <v>0</v>
      </c>
      <c r="I733" s="485">
        <v>0</v>
      </c>
      <c r="J733" s="486">
        <v>0</v>
      </c>
      <c r="K733" s="175">
        <v>0</v>
      </c>
      <c r="L733" s="286">
        <f t="shared" si="156"/>
        <v>0</v>
      </c>
      <c r="M733" s="12" t="str">
        <f t="shared" si="153"/>
        <v/>
      </c>
      <c r="N733" s="13"/>
    </row>
    <row r="734" spans="2:14">
      <c r="B734" s="271">
        <v>3900</v>
      </c>
      <c r="C734" s="1837" t="s">
        <v>227</v>
      </c>
      <c r="D734" s="1838"/>
      <c r="E734" s="309">
        <f t="shared" si="155"/>
        <v>0</v>
      </c>
      <c r="F734" s="1456">
        <v>0</v>
      </c>
      <c r="G734" s="1457">
        <v>0</v>
      </c>
      <c r="H734" s="1458">
        <v>0</v>
      </c>
      <c r="I734" s="1456">
        <v>0</v>
      </c>
      <c r="J734" s="1457">
        <v>0</v>
      </c>
      <c r="K734" s="1458">
        <v>0</v>
      </c>
      <c r="L734" s="309">
        <f t="shared" si="156"/>
        <v>0</v>
      </c>
      <c r="M734" s="12" t="str">
        <f t="shared" si="153"/>
        <v/>
      </c>
      <c r="N734" s="13"/>
    </row>
    <row r="735" spans="2:14">
      <c r="B735" s="271">
        <v>4000</v>
      </c>
      <c r="C735" s="1837" t="s">
        <v>228</v>
      </c>
      <c r="D735" s="1838"/>
      <c r="E735" s="309">
        <f t="shared" si="155"/>
        <v>0</v>
      </c>
      <c r="F735" s="1408"/>
      <c r="G735" s="1409"/>
      <c r="H735" s="1410"/>
      <c r="I735" s="1408"/>
      <c r="J735" s="1409"/>
      <c r="K735" s="1410"/>
      <c r="L735" s="309">
        <f t="shared" si="156"/>
        <v>0</v>
      </c>
      <c r="M735" s="12" t="str">
        <f t="shared" si="153"/>
        <v/>
      </c>
      <c r="N735" s="13"/>
    </row>
    <row r="736" spans="2:14">
      <c r="B736" s="271">
        <v>4100</v>
      </c>
      <c r="C736" s="1837" t="s">
        <v>229</v>
      </c>
      <c r="D736" s="1838"/>
      <c r="E736" s="309">
        <f t="shared" si="155"/>
        <v>0</v>
      </c>
      <c r="F736" s="1457">
        <v>0</v>
      </c>
      <c r="G736" s="1457">
        <v>0</v>
      </c>
      <c r="H736" s="1458">
        <v>0</v>
      </c>
      <c r="I736" s="1604">
        <v>0</v>
      </c>
      <c r="J736" s="1457">
        <v>0</v>
      </c>
      <c r="K736" s="1457">
        <v>0</v>
      </c>
      <c r="L736" s="309">
        <f t="shared" si="156"/>
        <v>0</v>
      </c>
      <c r="M736" s="12" t="str">
        <f t="shared" si="153"/>
        <v/>
      </c>
      <c r="N736" s="13"/>
    </row>
    <row r="737" spans="2:14">
      <c r="B737" s="271">
        <v>4200</v>
      </c>
      <c r="C737" s="1837" t="s">
        <v>230</v>
      </c>
      <c r="D737" s="1838"/>
      <c r="E737" s="309">
        <f t="shared" ref="E737:L737" si="157">SUM(E738:E743)</f>
        <v>0</v>
      </c>
      <c r="F737" s="273">
        <f t="shared" si="157"/>
        <v>0</v>
      </c>
      <c r="G737" s="274">
        <f t="shared" si="157"/>
        <v>0</v>
      </c>
      <c r="H737" s="275">
        <f t="shared" si="157"/>
        <v>0</v>
      </c>
      <c r="I737" s="273">
        <f t="shared" si="157"/>
        <v>0</v>
      </c>
      <c r="J737" s="274">
        <f t="shared" si="157"/>
        <v>0</v>
      </c>
      <c r="K737" s="275">
        <f t="shared" si="157"/>
        <v>0</v>
      </c>
      <c r="L737" s="309">
        <f t="shared" si="157"/>
        <v>0</v>
      </c>
      <c r="M737" s="12" t="str">
        <f t="shared" si="153"/>
        <v/>
      </c>
      <c r="N737" s="13"/>
    </row>
    <row r="738" spans="2:14">
      <c r="B738" s="361"/>
      <c r="C738" s="278">
        <v>4201</v>
      </c>
      <c r="D738" s="279" t="s">
        <v>231</v>
      </c>
      <c r="E738" s="280">
        <f t="shared" ref="E738:E743" si="158">F738+G738+H738</f>
        <v>0</v>
      </c>
      <c r="F738" s="152"/>
      <c r="G738" s="153"/>
      <c r="H738" s="1404"/>
      <c r="I738" s="152"/>
      <c r="J738" s="153"/>
      <c r="K738" s="1404"/>
      <c r="L738" s="280">
        <f t="shared" ref="L738:L743" si="159">I738+J738+K738</f>
        <v>0</v>
      </c>
      <c r="M738" s="12" t="str">
        <f t="shared" si="153"/>
        <v/>
      </c>
      <c r="N738" s="13"/>
    </row>
    <row r="739" spans="2:14">
      <c r="B739" s="361"/>
      <c r="C739" s="292">
        <v>4202</v>
      </c>
      <c r="D739" s="362" t="s">
        <v>232</v>
      </c>
      <c r="E739" s="294">
        <f t="shared" si="158"/>
        <v>0</v>
      </c>
      <c r="F739" s="158"/>
      <c r="G739" s="159"/>
      <c r="H739" s="1406"/>
      <c r="I739" s="158"/>
      <c r="J739" s="159"/>
      <c r="K739" s="1406"/>
      <c r="L739" s="294">
        <f t="shared" si="159"/>
        <v>0</v>
      </c>
      <c r="M739" s="12" t="str">
        <f t="shared" si="153"/>
        <v/>
      </c>
      <c r="N739" s="13"/>
    </row>
    <row r="740" spans="2:14">
      <c r="B740" s="361"/>
      <c r="C740" s="292">
        <v>4214</v>
      </c>
      <c r="D740" s="362" t="s">
        <v>233</v>
      </c>
      <c r="E740" s="294">
        <f t="shared" si="158"/>
        <v>0</v>
      </c>
      <c r="F740" s="158"/>
      <c r="G740" s="159"/>
      <c r="H740" s="1406"/>
      <c r="I740" s="158"/>
      <c r="J740" s="159"/>
      <c r="K740" s="1406"/>
      <c r="L740" s="294">
        <f t="shared" si="159"/>
        <v>0</v>
      </c>
      <c r="M740" s="12" t="str">
        <f t="shared" si="153"/>
        <v/>
      </c>
      <c r="N740" s="13"/>
    </row>
    <row r="741" spans="2:14">
      <c r="B741" s="361"/>
      <c r="C741" s="292">
        <v>4217</v>
      </c>
      <c r="D741" s="362" t="s">
        <v>234</v>
      </c>
      <c r="E741" s="294">
        <f t="shared" si="158"/>
        <v>0</v>
      </c>
      <c r="F741" s="158"/>
      <c r="G741" s="159"/>
      <c r="H741" s="1406"/>
      <c r="I741" s="158"/>
      <c r="J741" s="159"/>
      <c r="K741" s="1406"/>
      <c r="L741" s="294">
        <f t="shared" si="159"/>
        <v>0</v>
      </c>
      <c r="M741" s="12" t="str">
        <f t="shared" si="153"/>
        <v/>
      </c>
      <c r="N741" s="13"/>
    </row>
    <row r="742" spans="2:14">
      <c r="B742" s="361"/>
      <c r="C742" s="292">
        <v>4218</v>
      </c>
      <c r="D742" s="293" t="s">
        <v>235</v>
      </c>
      <c r="E742" s="294">
        <f t="shared" si="158"/>
        <v>0</v>
      </c>
      <c r="F742" s="158"/>
      <c r="G742" s="159"/>
      <c r="H742" s="1406"/>
      <c r="I742" s="158"/>
      <c r="J742" s="159"/>
      <c r="K742" s="1406"/>
      <c r="L742" s="294">
        <f t="shared" si="159"/>
        <v>0</v>
      </c>
      <c r="M742" s="12" t="str">
        <f t="shared" si="153"/>
        <v/>
      </c>
      <c r="N742" s="13"/>
    </row>
    <row r="743" spans="2:14">
      <c r="B743" s="361"/>
      <c r="C743" s="284">
        <v>4219</v>
      </c>
      <c r="D743" s="342" t="s">
        <v>236</v>
      </c>
      <c r="E743" s="286">
        <f t="shared" si="158"/>
        <v>0</v>
      </c>
      <c r="F743" s="173"/>
      <c r="G743" s="174"/>
      <c r="H743" s="1407"/>
      <c r="I743" s="173"/>
      <c r="J743" s="174"/>
      <c r="K743" s="1407"/>
      <c r="L743" s="286">
        <f t="shared" si="159"/>
        <v>0</v>
      </c>
      <c r="M743" s="12" t="str">
        <f t="shared" si="153"/>
        <v/>
      </c>
      <c r="N743" s="13"/>
    </row>
    <row r="744" spans="2:14">
      <c r="B744" s="271">
        <v>4300</v>
      </c>
      <c r="C744" s="1837" t="s">
        <v>1614</v>
      </c>
      <c r="D744" s="1838"/>
      <c r="E744" s="309">
        <f t="shared" ref="E744:L744" si="160">SUM(E745:E747)</f>
        <v>0</v>
      </c>
      <c r="F744" s="273">
        <f t="shared" si="160"/>
        <v>0</v>
      </c>
      <c r="G744" s="274">
        <f t="shared" si="160"/>
        <v>0</v>
      </c>
      <c r="H744" s="275">
        <f t="shared" si="160"/>
        <v>0</v>
      </c>
      <c r="I744" s="273">
        <f t="shared" si="160"/>
        <v>0</v>
      </c>
      <c r="J744" s="274">
        <f t="shared" si="160"/>
        <v>0</v>
      </c>
      <c r="K744" s="275">
        <f t="shared" si="160"/>
        <v>0</v>
      </c>
      <c r="L744" s="309">
        <f t="shared" si="160"/>
        <v>0</v>
      </c>
      <c r="M744" s="12" t="str">
        <f t="shared" si="153"/>
        <v/>
      </c>
      <c r="N744" s="13"/>
    </row>
    <row r="745" spans="2:14">
      <c r="B745" s="361"/>
      <c r="C745" s="278">
        <v>4301</v>
      </c>
      <c r="D745" s="310" t="s">
        <v>237</v>
      </c>
      <c r="E745" s="280">
        <f t="shared" ref="E745:E750" si="161">F745+G745+H745</f>
        <v>0</v>
      </c>
      <c r="F745" s="152"/>
      <c r="G745" s="153"/>
      <c r="H745" s="1404"/>
      <c r="I745" s="152"/>
      <c r="J745" s="153"/>
      <c r="K745" s="1404"/>
      <c r="L745" s="280">
        <f t="shared" ref="L745:L750" si="162">I745+J745+K745</f>
        <v>0</v>
      </c>
      <c r="M745" s="12" t="str">
        <f t="shared" si="153"/>
        <v/>
      </c>
      <c r="N745" s="13"/>
    </row>
    <row r="746" spans="2:14">
      <c r="B746" s="361"/>
      <c r="C746" s="292">
        <v>4302</v>
      </c>
      <c r="D746" s="362" t="s">
        <v>238</v>
      </c>
      <c r="E746" s="294">
        <f t="shared" si="161"/>
        <v>0</v>
      </c>
      <c r="F746" s="158"/>
      <c r="G746" s="159"/>
      <c r="H746" s="1406"/>
      <c r="I746" s="158"/>
      <c r="J746" s="159"/>
      <c r="K746" s="1406"/>
      <c r="L746" s="294">
        <f t="shared" si="162"/>
        <v>0</v>
      </c>
      <c r="M746" s="12" t="str">
        <f t="shared" si="153"/>
        <v/>
      </c>
      <c r="N746" s="13"/>
    </row>
    <row r="747" spans="2:14">
      <c r="B747" s="361"/>
      <c r="C747" s="284">
        <v>4309</v>
      </c>
      <c r="D747" s="300" t="s">
        <v>239</v>
      </c>
      <c r="E747" s="286">
        <f t="shared" si="161"/>
        <v>0</v>
      </c>
      <c r="F747" s="173"/>
      <c r="G747" s="174"/>
      <c r="H747" s="1407"/>
      <c r="I747" s="173"/>
      <c r="J747" s="174"/>
      <c r="K747" s="1407"/>
      <c r="L747" s="286">
        <f t="shared" si="162"/>
        <v>0</v>
      </c>
      <c r="M747" s="12" t="str">
        <f t="shared" si="153"/>
        <v/>
      </c>
      <c r="N747" s="13"/>
    </row>
    <row r="748" spans="2:14">
      <c r="B748" s="271">
        <v>4400</v>
      </c>
      <c r="C748" s="1837" t="s">
        <v>1611</v>
      </c>
      <c r="D748" s="1838"/>
      <c r="E748" s="309">
        <f t="shared" si="161"/>
        <v>0</v>
      </c>
      <c r="F748" s="1408"/>
      <c r="G748" s="1409"/>
      <c r="H748" s="1410"/>
      <c r="I748" s="1408"/>
      <c r="J748" s="1409"/>
      <c r="K748" s="1410"/>
      <c r="L748" s="309">
        <f t="shared" si="162"/>
        <v>0</v>
      </c>
      <c r="M748" s="12" t="str">
        <f t="shared" si="153"/>
        <v/>
      </c>
      <c r="N748" s="13"/>
    </row>
    <row r="749" spans="2:14">
      <c r="B749" s="271">
        <v>4500</v>
      </c>
      <c r="C749" s="1837" t="s">
        <v>1612</v>
      </c>
      <c r="D749" s="1838"/>
      <c r="E749" s="309">
        <f t="shared" si="161"/>
        <v>0</v>
      </c>
      <c r="F749" s="1408"/>
      <c r="G749" s="1409"/>
      <c r="H749" s="1410"/>
      <c r="I749" s="1408"/>
      <c r="J749" s="1409"/>
      <c r="K749" s="1410"/>
      <c r="L749" s="309">
        <f t="shared" si="162"/>
        <v>0</v>
      </c>
      <c r="M749" s="12" t="str">
        <f t="shared" si="153"/>
        <v/>
      </c>
      <c r="N749" s="13"/>
    </row>
    <row r="750" spans="2:14">
      <c r="B750" s="271">
        <v>4600</v>
      </c>
      <c r="C750" s="1845" t="s">
        <v>240</v>
      </c>
      <c r="D750" s="1846"/>
      <c r="E750" s="309">
        <f t="shared" si="161"/>
        <v>0</v>
      </c>
      <c r="F750" s="1408"/>
      <c r="G750" s="1409"/>
      <c r="H750" s="1410"/>
      <c r="I750" s="1408"/>
      <c r="J750" s="1409"/>
      <c r="K750" s="1410"/>
      <c r="L750" s="309">
        <f t="shared" si="162"/>
        <v>0</v>
      </c>
      <c r="M750" s="12" t="str">
        <f t="shared" si="153"/>
        <v/>
      </c>
      <c r="N750" s="13"/>
    </row>
    <row r="751" spans="2:14">
      <c r="B751" s="271">
        <v>4900</v>
      </c>
      <c r="C751" s="1837" t="s">
        <v>266</v>
      </c>
      <c r="D751" s="1838"/>
      <c r="E751" s="309">
        <f t="shared" ref="E751:L751" si="163">+E752+E753</f>
        <v>0</v>
      </c>
      <c r="F751" s="273">
        <f t="shared" si="163"/>
        <v>0</v>
      </c>
      <c r="G751" s="274">
        <f t="shared" si="163"/>
        <v>0</v>
      </c>
      <c r="H751" s="275">
        <f t="shared" si="163"/>
        <v>0</v>
      </c>
      <c r="I751" s="273">
        <f t="shared" si="163"/>
        <v>0</v>
      </c>
      <c r="J751" s="274">
        <f t="shared" si="163"/>
        <v>0</v>
      </c>
      <c r="K751" s="275">
        <f t="shared" si="163"/>
        <v>0</v>
      </c>
      <c r="L751" s="309">
        <f t="shared" si="163"/>
        <v>0</v>
      </c>
      <c r="M751" s="12" t="str">
        <f t="shared" si="153"/>
        <v/>
      </c>
      <c r="N751" s="13"/>
    </row>
    <row r="752" spans="2:14">
      <c r="B752" s="361"/>
      <c r="C752" s="278">
        <v>4901</v>
      </c>
      <c r="D752" s="363" t="s">
        <v>267</v>
      </c>
      <c r="E752" s="280">
        <f>F752+G752+H752</f>
        <v>0</v>
      </c>
      <c r="F752" s="152"/>
      <c r="G752" s="153"/>
      <c r="H752" s="1404"/>
      <c r="I752" s="152"/>
      <c r="J752" s="153"/>
      <c r="K752" s="1404"/>
      <c r="L752" s="280">
        <f>I752+J752+K752</f>
        <v>0</v>
      </c>
      <c r="M752" s="12" t="str">
        <f t="shared" si="153"/>
        <v/>
      </c>
      <c r="N752" s="13"/>
    </row>
    <row r="753" spans="2:14">
      <c r="B753" s="361"/>
      <c r="C753" s="284">
        <v>4902</v>
      </c>
      <c r="D753" s="300" t="s">
        <v>268</v>
      </c>
      <c r="E753" s="286">
        <f>F753+G753+H753</f>
        <v>0</v>
      </c>
      <c r="F753" s="173"/>
      <c r="G753" s="174"/>
      <c r="H753" s="1407"/>
      <c r="I753" s="173"/>
      <c r="J753" s="174"/>
      <c r="K753" s="1407"/>
      <c r="L753" s="286">
        <f>I753+J753+K753</f>
        <v>0</v>
      </c>
      <c r="M753" s="12" t="str">
        <f t="shared" si="153"/>
        <v/>
      </c>
      <c r="N753" s="13"/>
    </row>
    <row r="754" spans="2:14">
      <c r="B754" s="364">
        <v>5100</v>
      </c>
      <c r="C754" s="1841" t="s">
        <v>241</v>
      </c>
      <c r="D754" s="1842"/>
      <c r="E754" s="309">
        <f>F754+G754+H754</f>
        <v>0</v>
      </c>
      <c r="F754" s="1408"/>
      <c r="G754" s="1409"/>
      <c r="H754" s="1410"/>
      <c r="I754" s="1408"/>
      <c r="J754" s="1409"/>
      <c r="K754" s="1410"/>
      <c r="L754" s="309">
        <f>I754+J754+K754</f>
        <v>0</v>
      </c>
      <c r="M754" s="12" t="str">
        <f t="shared" si="153"/>
        <v/>
      </c>
      <c r="N754" s="13"/>
    </row>
    <row r="755" spans="2:14">
      <c r="B755" s="364">
        <v>5200</v>
      </c>
      <c r="C755" s="1841" t="s">
        <v>242</v>
      </c>
      <c r="D755" s="1842"/>
      <c r="E755" s="309">
        <f t="shared" ref="E755:L755" si="164">SUM(E756:E762)</f>
        <v>0</v>
      </c>
      <c r="F755" s="273">
        <f t="shared" si="164"/>
        <v>0</v>
      </c>
      <c r="G755" s="274">
        <f t="shared" si="164"/>
        <v>0</v>
      </c>
      <c r="H755" s="275">
        <f t="shared" si="164"/>
        <v>0</v>
      </c>
      <c r="I755" s="273">
        <f t="shared" si="164"/>
        <v>1115</v>
      </c>
      <c r="J755" s="274">
        <f t="shared" si="164"/>
        <v>0</v>
      </c>
      <c r="K755" s="275">
        <f t="shared" si="164"/>
        <v>0</v>
      </c>
      <c r="L755" s="309">
        <f t="shared" si="164"/>
        <v>1115</v>
      </c>
      <c r="M755" s="12">
        <f t="shared" si="153"/>
        <v>1</v>
      </c>
      <c r="N755" s="13"/>
    </row>
    <row r="756" spans="2:14">
      <c r="B756" s="365"/>
      <c r="C756" s="366">
        <v>5201</v>
      </c>
      <c r="D756" s="367" t="s">
        <v>243</v>
      </c>
      <c r="E756" s="280">
        <f t="shared" ref="E756:E762" si="165">F756+G756+H756</f>
        <v>0</v>
      </c>
      <c r="F756" s="152"/>
      <c r="G756" s="153"/>
      <c r="H756" s="1404"/>
      <c r="I756" s="152"/>
      <c r="J756" s="153"/>
      <c r="K756" s="1404"/>
      <c r="L756" s="280">
        <f t="shared" ref="L756:L762" si="166">I756+J756+K756</f>
        <v>0</v>
      </c>
      <c r="M756" s="12" t="str">
        <f t="shared" si="153"/>
        <v/>
      </c>
      <c r="N756" s="13"/>
    </row>
    <row r="757" spans="2:14">
      <c r="B757" s="365"/>
      <c r="C757" s="368">
        <v>5202</v>
      </c>
      <c r="D757" s="369" t="s">
        <v>244</v>
      </c>
      <c r="E757" s="294">
        <f t="shared" si="165"/>
        <v>0</v>
      </c>
      <c r="F757" s="158"/>
      <c r="G757" s="159"/>
      <c r="H757" s="1406"/>
      <c r="I757" s="158"/>
      <c r="J757" s="159"/>
      <c r="K757" s="1406"/>
      <c r="L757" s="294">
        <f t="shared" si="166"/>
        <v>0</v>
      </c>
      <c r="M757" s="12" t="str">
        <f t="shared" si="153"/>
        <v/>
      </c>
      <c r="N757" s="13"/>
    </row>
    <row r="758" spans="2:14">
      <c r="B758" s="365"/>
      <c r="C758" s="368">
        <v>5203</v>
      </c>
      <c r="D758" s="369" t="s">
        <v>607</v>
      </c>
      <c r="E758" s="294">
        <f t="shared" si="165"/>
        <v>0</v>
      </c>
      <c r="F758" s="158"/>
      <c r="G758" s="159"/>
      <c r="H758" s="1406"/>
      <c r="I758" s="158">
        <v>1115</v>
      </c>
      <c r="J758" s="159"/>
      <c r="K758" s="1406"/>
      <c r="L758" s="294">
        <f t="shared" si="166"/>
        <v>1115</v>
      </c>
      <c r="M758" s="12">
        <f t="shared" si="153"/>
        <v>1</v>
      </c>
      <c r="N758" s="13"/>
    </row>
    <row r="759" spans="2:14">
      <c r="B759" s="365"/>
      <c r="C759" s="368">
        <v>5204</v>
      </c>
      <c r="D759" s="369" t="s">
        <v>608</v>
      </c>
      <c r="E759" s="294">
        <f t="shared" si="165"/>
        <v>0</v>
      </c>
      <c r="F759" s="158"/>
      <c r="G759" s="159"/>
      <c r="H759" s="1406"/>
      <c r="I759" s="158"/>
      <c r="J759" s="159"/>
      <c r="K759" s="1406"/>
      <c r="L759" s="294">
        <f t="shared" si="166"/>
        <v>0</v>
      </c>
      <c r="M759" s="12" t="str">
        <f t="shared" ref="M759:M781" si="167">(IF($E759&lt;&gt;0,$M$2,IF($L759&lt;&gt;0,$M$2,"")))</f>
        <v/>
      </c>
      <c r="N759" s="13"/>
    </row>
    <row r="760" spans="2:14">
      <c r="B760" s="365"/>
      <c r="C760" s="368">
        <v>5205</v>
      </c>
      <c r="D760" s="369" t="s">
        <v>609</v>
      </c>
      <c r="E760" s="294">
        <f t="shared" si="165"/>
        <v>0</v>
      </c>
      <c r="F760" s="158"/>
      <c r="G760" s="159"/>
      <c r="H760" s="1406"/>
      <c r="I760" s="158"/>
      <c r="J760" s="159"/>
      <c r="K760" s="1406"/>
      <c r="L760" s="294">
        <f t="shared" si="166"/>
        <v>0</v>
      </c>
      <c r="M760" s="12" t="str">
        <f t="shared" si="167"/>
        <v/>
      </c>
      <c r="N760" s="13"/>
    </row>
    <row r="761" spans="2:14">
      <c r="B761" s="365"/>
      <c r="C761" s="368">
        <v>5206</v>
      </c>
      <c r="D761" s="369" t="s">
        <v>610</v>
      </c>
      <c r="E761" s="294">
        <f t="shared" si="165"/>
        <v>0</v>
      </c>
      <c r="F761" s="158"/>
      <c r="G761" s="159"/>
      <c r="H761" s="1406"/>
      <c r="I761" s="158"/>
      <c r="J761" s="159"/>
      <c r="K761" s="1406"/>
      <c r="L761" s="294">
        <f t="shared" si="166"/>
        <v>0</v>
      </c>
      <c r="M761" s="12" t="str">
        <f t="shared" si="167"/>
        <v/>
      </c>
      <c r="N761" s="13"/>
    </row>
    <row r="762" spans="2:14">
      <c r="B762" s="365"/>
      <c r="C762" s="370">
        <v>5219</v>
      </c>
      <c r="D762" s="371" t="s">
        <v>611</v>
      </c>
      <c r="E762" s="286">
        <f t="shared" si="165"/>
        <v>0</v>
      </c>
      <c r="F762" s="173"/>
      <c r="G762" s="174"/>
      <c r="H762" s="1407"/>
      <c r="I762" s="173"/>
      <c r="J762" s="174"/>
      <c r="K762" s="1407"/>
      <c r="L762" s="286">
        <f t="shared" si="166"/>
        <v>0</v>
      </c>
      <c r="M762" s="12" t="str">
        <f t="shared" si="167"/>
        <v/>
      </c>
      <c r="N762" s="13"/>
    </row>
    <row r="763" spans="2:14">
      <c r="B763" s="364">
        <v>5300</v>
      </c>
      <c r="C763" s="1841" t="s">
        <v>612</v>
      </c>
      <c r="D763" s="1842"/>
      <c r="E763" s="309">
        <f t="shared" ref="E763:L763" si="168">SUM(E764:E765)</f>
        <v>0</v>
      </c>
      <c r="F763" s="273">
        <f t="shared" si="168"/>
        <v>0</v>
      </c>
      <c r="G763" s="274">
        <f t="shared" si="168"/>
        <v>0</v>
      </c>
      <c r="H763" s="275">
        <f t="shared" si="168"/>
        <v>0</v>
      </c>
      <c r="I763" s="273">
        <f t="shared" si="168"/>
        <v>0</v>
      </c>
      <c r="J763" s="274">
        <f t="shared" si="168"/>
        <v>0</v>
      </c>
      <c r="K763" s="275">
        <f t="shared" si="168"/>
        <v>0</v>
      </c>
      <c r="L763" s="309">
        <f t="shared" si="168"/>
        <v>0</v>
      </c>
      <c r="M763" s="12" t="str">
        <f t="shared" si="167"/>
        <v/>
      </c>
      <c r="N763" s="13"/>
    </row>
    <row r="764" spans="2:14">
      <c r="B764" s="365"/>
      <c r="C764" s="366">
        <v>5301</v>
      </c>
      <c r="D764" s="367" t="s">
        <v>300</v>
      </c>
      <c r="E764" s="280">
        <f>F764+G764+H764</f>
        <v>0</v>
      </c>
      <c r="F764" s="152"/>
      <c r="G764" s="153"/>
      <c r="H764" s="1404"/>
      <c r="I764" s="152"/>
      <c r="J764" s="153"/>
      <c r="K764" s="1404"/>
      <c r="L764" s="280">
        <f>I764+J764+K764</f>
        <v>0</v>
      </c>
      <c r="M764" s="12" t="str">
        <f t="shared" si="167"/>
        <v/>
      </c>
      <c r="N764" s="13"/>
    </row>
    <row r="765" spans="2:14">
      <c r="B765" s="365"/>
      <c r="C765" s="370">
        <v>5309</v>
      </c>
      <c r="D765" s="371" t="s">
        <v>613</v>
      </c>
      <c r="E765" s="286">
        <f>F765+G765+H765</f>
        <v>0</v>
      </c>
      <c r="F765" s="173"/>
      <c r="G765" s="174"/>
      <c r="H765" s="1407"/>
      <c r="I765" s="173"/>
      <c r="J765" s="174"/>
      <c r="K765" s="1407"/>
      <c r="L765" s="286">
        <f>I765+J765+K765</f>
        <v>0</v>
      </c>
      <c r="M765" s="12" t="str">
        <f t="shared" si="167"/>
        <v/>
      </c>
      <c r="N765" s="13"/>
    </row>
    <row r="766" spans="2:14">
      <c r="B766" s="364">
        <v>5400</v>
      </c>
      <c r="C766" s="1841" t="s">
        <v>670</v>
      </c>
      <c r="D766" s="1842"/>
      <c r="E766" s="309">
        <f>F766+G766+H766</f>
        <v>0</v>
      </c>
      <c r="F766" s="1408"/>
      <c r="G766" s="1409"/>
      <c r="H766" s="1410"/>
      <c r="I766" s="1408"/>
      <c r="J766" s="1409"/>
      <c r="K766" s="1410"/>
      <c r="L766" s="309">
        <f>I766+J766+K766</f>
        <v>0</v>
      </c>
      <c r="M766" s="12" t="str">
        <f t="shared" si="167"/>
        <v/>
      </c>
      <c r="N766" s="13"/>
    </row>
    <row r="767" spans="2:14">
      <c r="B767" s="271">
        <v>5500</v>
      </c>
      <c r="C767" s="1837" t="s">
        <v>671</v>
      </c>
      <c r="D767" s="1838"/>
      <c r="E767" s="309">
        <f t="shared" ref="E767:L767" si="169">SUM(E768:E771)</f>
        <v>0</v>
      </c>
      <c r="F767" s="273">
        <f t="shared" si="169"/>
        <v>0</v>
      </c>
      <c r="G767" s="274">
        <f t="shared" si="169"/>
        <v>0</v>
      </c>
      <c r="H767" s="275">
        <f t="shared" si="169"/>
        <v>0</v>
      </c>
      <c r="I767" s="273">
        <f t="shared" si="169"/>
        <v>0</v>
      </c>
      <c r="J767" s="274">
        <f t="shared" si="169"/>
        <v>0</v>
      </c>
      <c r="K767" s="275">
        <f t="shared" si="169"/>
        <v>0</v>
      </c>
      <c r="L767" s="309">
        <f t="shared" si="169"/>
        <v>0</v>
      </c>
      <c r="M767" s="12" t="str">
        <f t="shared" si="167"/>
        <v/>
      </c>
      <c r="N767" s="13"/>
    </row>
    <row r="768" spans="2:14">
      <c r="B768" s="361"/>
      <c r="C768" s="278">
        <v>5501</v>
      </c>
      <c r="D768" s="310" t="s">
        <v>672</v>
      </c>
      <c r="E768" s="280">
        <f>F768+G768+H768</f>
        <v>0</v>
      </c>
      <c r="F768" s="152"/>
      <c r="G768" s="153"/>
      <c r="H768" s="1404"/>
      <c r="I768" s="152"/>
      <c r="J768" s="153"/>
      <c r="K768" s="1404"/>
      <c r="L768" s="280">
        <f>I768+J768+K768</f>
        <v>0</v>
      </c>
      <c r="M768" s="12" t="str">
        <f t="shared" si="167"/>
        <v/>
      </c>
      <c r="N768" s="13"/>
    </row>
    <row r="769" spans="2:14">
      <c r="B769" s="361"/>
      <c r="C769" s="292">
        <v>5502</v>
      </c>
      <c r="D769" s="293" t="s">
        <v>673</v>
      </c>
      <c r="E769" s="294">
        <f>F769+G769+H769</f>
        <v>0</v>
      </c>
      <c r="F769" s="158"/>
      <c r="G769" s="159"/>
      <c r="H769" s="1406"/>
      <c r="I769" s="158"/>
      <c r="J769" s="159"/>
      <c r="K769" s="1406"/>
      <c r="L769" s="294">
        <f>I769+J769+K769</f>
        <v>0</v>
      </c>
      <c r="M769" s="12" t="str">
        <f t="shared" si="167"/>
        <v/>
      </c>
      <c r="N769" s="13"/>
    </row>
    <row r="770" spans="2:14">
      <c r="B770" s="361"/>
      <c r="C770" s="292">
        <v>5503</v>
      </c>
      <c r="D770" s="362" t="s">
        <v>674</v>
      </c>
      <c r="E770" s="294">
        <f>F770+G770+H770</f>
        <v>0</v>
      </c>
      <c r="F770" s="158"/>
      <c r="G770" s="159"/>
      <c r="H770" s="1406"/>
      <c r="I770" s="158"/>
      <c r="J770" s="159"/>
      <c r="K770" s="1406"/>
      <c r="L770" s="294">
        <f>I770+J770+K770</f>
        <v>0</v>
      </c>
      <c r="M770" s="12" t="str">
        <f t="shared" si="167"/>
        <v/>
      </c>
      <c r="N770" s="13"/>
    </row>
    <row r="771" spans="2:14">
      <c r="B771" s="361"/>
      <c r="C771" s="284">
        <v>5504</v>
      </c>
      <c r="D771" s="338" t="s">
        <v>675</v>
      </c>
      <c r="E771" s="286">
        <f>F771+G771+H771</f>
        <v>0</v>
      </c>
      <c r="F771" s="173"/>
      <c r="G771" s="174"/>
      <c r="H771" s="1407"/>
      <c r="I771" s="173"/>
      <c r="J771" s="174"/>
      <c r="K771" s="1407"/>
      <c r="L771" s="286">
        <f>I771+J771+K771</f>
        <v>0</v>
      </c>
      <c r="M771" s="12" t="str">
        <f t="shared" si="167"/>
        <v/>
      </c>
      <c r="N771" s="13"/>
    </row>
    <row r="772" spans="2:14">
      <c r="B772" s="364">
        <v>5700</v>
      </c>
      <c r="C772" s="1843" t="s">
        <v>881</v>
      </c>
      <c r="D772" s="1844"/>
      <c r="E772" s="309">
        <f>SUM(E773:E775)</f>
        <v>0</v>
      </c>
      <c r="F772" s="1456">
        <v>0</v>
      </c>
      <c r="G772" s="1456">
        <v>0</v>
      </c>
      <c r="H772" s="1456">
        <v>0</v>
      </c>
      <c r="I772" s="1456">
        <v>0</v>
      </c>
      <c r="J772" s="1456">
        <v>0</v>
      </c>
      <c r="K772" s="1456">
        <v>0</v>
      </c>
      <c r="L772" s="309">
        <f>SUM(L773:L775)</f>
        <v>0</v>
      </c>
      <c r="M772" s="12" t="str">
        <f t="shared" si="167"/>
        <v/>
      </c>
      <c r="N772" s="13"/>
    </row>
    <row r="773" spans="2:14">
      <c r="B773" s="365"/>
      <c r="C773" s="366">
        <v>5701</v>
      </c>
      <c r="D773" s="367" t="s">
        <v>676</v>
      </c>
      <c r="E773" s="280">
        <f>F773+G773+H773</f>
        <v>0</v>
      </c>
      <c r="F773" s="1457">
        <v>0</v>
      </c>
      <c r="G773" s="1457">
        <v>0</v>
      </c>
      <c r="H773" s="1458">
        <v>0</v>
      </c>
      <c r="I773" s="1604">
        <v>0</v>
      </c>
      <c r="J773" s="1457">
        <v>0</v>
      </c>
      <c r="K773" s="1457">
        <v>0</v>
      </c>
      <c r="L773" s="280">
        <f>I773+J773+K773</f>
        <v>0</v>
      </c>
      <c r="M773" s="12" t="str">
        <f t="shared" si="167"/>
        <v/>
      </c>
      <c r="N773" s="13"/>
    </row>
    <row r="774" spans="2:14">
      <c r="B774" s="365"/>
      <c r="C774" s="372">
        <v>5702</v>
      </c>
      <c r="D774" s="373" t="s">
        <v>677</v>
      </c>
      <c r="E774" s="313">
        <f>F774+G774+H774</f>
        <v>0</v>
      </c>
      <c r="F774" s="1457">
        <v>0</v>
      </c>
      <c r="G774" s="1457">
        <v>0</v>
      </c>
      <c r="H774" s="1458">
        <v>0</v>
      </c>
      <c r="I774" s="1604">
        <v>0</v>
      </c>
      <c r="J774" s="1457">
        <v>0</v>
      </c>
      <c r="K774" s="1457">
        <v>0</v>
      </c>
      <c r="L774" s="313">
        <f>I774+J774+K774</f>
        <v>0</v>
      </c>
      <c r="M774" s="12" t="str">
        <f t="shared" si="167"/>
        <v/>
      </c>
      <c r="N774" s="13"/>
    </row>
    <row r="775" spans="2:14">
      <c r="B775" s="291"/>
      <c r="C775" s="374">
        <v>4071</v>
      </c>
      <c r="D775" s="375" t="s">
        <v>678</v>
      </c>
      <c r="E775" s="376">
        <f>F775+G775+H775</f>
        <v>0</v>
      </c>
      <c r="F775" s="1457">
        <v>0</v>
      </c>
      <c r="G775" s="1457">
        <v>0</v>
      </c>
      <c r="H775" s="1458">
        <v>0</v>
      </c>
      <c r="I775" s="1604">
        <v>0</v>
      </c>
      <c r="J775" s="1457">
        <v>0</v>
      </c>
      <c r="K775" s="1457">
        <v>0</v>
      </c>
      <c r="L775" s="376">
        <f>I775+J775+K775</f>
        <v>0</v>
      </c>
      <c r="M775" s="12" t="str">
        <f t="shared" si="167"/>
        <v/>
      </c>
      <c r="N775" s="13"/>
    </row>
    <row r="776" spans="2:14">
      <c r="B776" s="570"/>
      <c r="C776" s="1839" t="s">
        <v>679</v>
      </c>
      <c r="D776" s="1840"/>
      <c r="E776" s="1424"/>
      <c r="F776" s="1424"/>
      <c r="G776" s="1424"/>
      <c r="H776" s="1424"/>
      <c r="I776" s="1424"/>
      <c r="J776" s="1424"/>
      <c r="K776" s="1424"/>
      <c r="L776" s="1425"/>
      <c r="M776" s="12" t="str">
        <f t="shared" si="167"/>
        <v/>
      </c>
      <c r="N776" s="13"/>
    </row>
    <row r="777" spans="2:14">
      <c r="B777" s="380">
        <v>98</v>
      </c>
      <c r="C777" s="1839" t="s">
        <v>679</v>
      </c>
      <c r="D777" s="1840"/>
      <c r="E777" s="381">
        <f>F777+G777+H777</f>
        <v>0</v>
      </c>
      <c r="F777" s="1415"/>
      <c r="G777" s="1416"/>
      <c r="H777" s="1417"/>
      <c r="I777" s="1446">
        <v>0</v>
      </c>
      <c r="J777" s="1447">
        <v>0</v>
      </c>
      <c r="K777" s="1448">
        <v>0</v>
      </c>
      <c r="L777" s="381">
        <f>I777+J777+K777</f>
        <v>0</v>
      </c>
      <c r="M777" s="12" t="str">
        <f t="shared" si="167"/>
        <v/>
      </c>
      <c r="N777" s="13"/>
    </row>
    <row r="778" spans="2:14">
      <c r="B778" s="1419"/>
      <c r="C778" s="1420"/>
      <c r="D778" s="1421"/>
      <c r="E778" s="268"/>
      <c r="F778" s="268"/>
      <c r="G778" s="268"/>
      <c r="H778" s="268"/>
      <c r="I778" s="268"/>
      <c r="J778" s="268"/>
      <c r="K778" s="268"/>
      <c r="L778" s="269"/>
      <c r="M778" s="12" t="str">
        <f t="shared" si="167"/>
        <v/>
      </c>
      <c r="N778" s="73" t="str">
        <f>LEFT(C660,1)</f>
        <v>3</v>
      </c>
    </row>
    <row r="779" spans="2:14">
      <c r="B779" s="1422"/>
      <c r="C779" s="111"/>
      <c r="D779" s="1423"/>
      <c r="E779" s="218"/>
      <c r="F779" s="218"/>
      <c r="G779" s="218"/>
      <c r="H779" s="218"/>
      <c r="I779" s="218"/>
      <c r="J779" s="218"/>
      <c r="K779" s="218"/>
      <c r="L779" s="388"/>
      <c r="M779" s="7" t="str">
        <f t="shared" si="167"/>
        <v/>
      </c>
    </row>
    <row r="780" spans="2:14">
      <c r="B780" s="1422"/>
      <c r="C780" s="111"/>
      <c r="D780" s="1423"/>
      <c r="E780" s="218"/>
      <c r="F780" s="218"/>
      <c r="G780" s="218"/>
      <c r="H780" s="218"/>
      <c r="I780" s="218"/>
      <c r="J780" s="218"/>
      <c r="K780" s="218"/>
      <c r="L780" s="388"/>
      <c r="M780" s="7" t="str">
        <f t="shared" si="167"/>
        <v/>
      </c>
    </row>
    <row r="781" spans="2:14" ht="18.75">
      <c r="B781" s="1449"/>
      <c r="C781" s="392" t="s">
        <v>725</v>
      </c>
      <c r="D781" s="1418">
        <f>+B781</f>
        <v>0</v>
      </c>
      <c r="E781" s="394">
        <f t="shared" ref="E781:L781" si="170">SUM(E663,E666,E672,E680,E681,E699,E703,E709,E712,E713,E714,E715,E719,E728,E734,E735,E736,E737,E744,E748,E749,E750,E751,E754,E755,E763,E766,E767,E772)+E777</f>
        <v>0</v>
      </c>
      <c r="F781" s="395">
        <f t="shared" si="170"/>
        <v>0</v>
      </c>
      <c r="G781" s="396">
        <f t="shared" si="170"/>
        <v>0</v>
      </c>
      <c r="H781" s="397">
        <f t="shared" si="170"/>
        <v>0</v>
      </c>
      <c r="I781" s="395">
        <f t="shared" si="170"/>
        <v>278055</v>
      </c>
      <c r="J781" s="396">
        <f t="shared" si="170"/>
        <v>0</v>
      </c>
      <c r="K781" s="397">
        <f t="shared" si="170"/>
        <v>0</v>
      </c>
      <c r="L781" s="394">
        <f t="shared" si="170"/>
        <v>278055</v>
      </c>
      <c r="M781" s="1650">
        <f t="shared" si="167"/>
        <v>1</v>
      </c>
    </row>
    <row r="782" spans="2:14" ht="18.75">
      <c r="B782" s="79" t="s">
        <v>119</v>
      </c>
      <c r="C782" s="1"/>
      <c r="L782" s="6"/>
      <c r="M782" s="1650">
        <f>(IF($E781&lt;&gt;0,$M$2,IF($L781&lt;&gt;0,$M$2,"")))</f>
        <v>1</v>
      </c>
    </row>
    <row r="783" spans="2:14" ht="18.75">
      <c r="B783" s="1354"/>
      <c r="C783" s="1354"/>
      <c r="D783" s="1355"/>
      <c r="E783" s="1354"/>
      <c r="F783" s="1354"/>
      <c r="G783" s="1354"/>
      <c r="H783" s="1354"/>
      <c r="I783" s="1354"/>
      <c r="J783" s="1354"/>
      <c r="K783" s="1354"/>
      <c r="L783" s="1356"/>
      <c r="M783" s="1650">
        <f>(IF($E781&lt;&gt;0,$M$2,IF($L781&lt;&gt;0,$M$2,"")))</f>
        <v>1</v>
      </c>
    </row>
    <row r="784" spans="2:14" ht="18.75">
      <c r="B784" s="65"/>
      <c r="C784" s="65"/>
      <c r="D784" s="65"/>
      <c r="E784" s="65"/>
      <c r="F784" s="65"/>
      <c r="G784" s="65"/>
      <c r="H784" s="65"/>
      <c r="I784" s="65"/>
      <c r="J784" s="65"/>
      <c r="K784" s="65"/>
      <c r="L784" s="77"/>
      <c r="M784" s="74">
        <f>(IF(E781&lt;&gt;0,$G$2,IF(L781&lt;&gt;0,$G$2,"")))</f>
        <v>0</v>
      </c>
    </row>
    <row r="785" spans="2:13" ht="18.75">
      <c r="B785" s="65"/>
      <c r="C785" s="65"/>
      <c r="D785" s="65"/>
      <c r="E785" s="65"/>
      <c r="F785" s="65"/>
      <c r="G785" s="65"/>
      <c r="H785" s="65"/>
      <c r="I785" s="65"/>
      <c r="J785" s="65"/>
      <c r="K785" s="65"/>
      <c r="L785" s="77"/>
      <c r="M785" s="74">
        <f>(IF(E781&lt;&gt;0,$G$2,IF(L781&lt;&gt;0,$G$2,"")))</f>
        <v>0</v>
      </c>
    </row>
    <row r="786" spans="2:13">
      <c r="B786" s="6"/>
      <c r="C786" s="6"/>
      <c r="D786" s="516"/>
      <c r="E786" s="38"/>
      <c r="F786" s="38"/>
      <c r="G786" s="38"/>
      <c r="H786" s="38"/>
      <c r="I786" s="38"/>
      <c r="J786" s="38"/>
      <c r="K786" s="38"/>
      <c r="L786" s="38"/>
      <c r="M786" s="7">
        <f>(IF($E922&lt;&gt;0,$M$2,IF($L922&lt;&gt;0,$M$2,"")))</f>
        <v>1</v>
      </c>
    </row>
    <row r="787" spans="2:13">
      <c r="B787" s="6"/>
      <c r="C787" s="1352"/>
      <c r="D787" s="1353"/>
      <c r="E787" s="38"/>
      <c r="F787" s="38"/>
      <c r="G787" s="38"/>
      <c r="H787" s="38"/>
      <c r="I787" s="38"/>
      <c r="J787" s="38"/>
      <c r="K787" s="38"/>
      <c r="L787" s="38"/>
      <c r="M787" s="7">
        <f>(IF($E922&lt;&gt;0,$M$2,IF($L922&lt;&gt;0,$M$2,"")))</f>
        <v>1</v>
      </c>
    </row>
    <row r="788" spans="2:13">
      <c r="B788" s="1849" t="str">
        <f>$B$7</f>
        <v>ОТЧЕТНИ ДАННИ ПО ЕБК ЗА ИЗПЪЛНЕНИЕТО НА БЮДЖЕТА</v>
      </c>
      <c r="C788" s="1850"/>
      <c r="D788" s="1850"/>
      <c r="E788" s="242"/>
      <c r="F788" s="242"/>
      <c r="G788" s="237"/>
      <c r="H788" s="237"/>
      <c r="I788" s="237"/>
      <c r="J788" s="237"/>
      <c r="K788" s="237"/>
      <c r="L788" s="237"/>
      <c r="M788" s="7">
        <f>(IF($E922&lt;&gt;0,$M$2,IF($L922&lt;&gt;0,$M$2,"")))</f>
        <v>1</v>
      </c>
    </row>
    <row r="789" spans="2:13">
      <c r="B789" s="228"/>
      <c r="C789" s="390"/>
      <c r="D789" s="399"/>
      <c r="E789" s="405" t="s">
        <v>456</v>
      </c>
      <c r="F789" s="405" t="s">
        <v>807</v>
      </c>
      <c r="G789" s="237"/>
      <c r="H789" s="1349" t="s">
        <v>1204</v>
      </c>
      <c r="I789" s="1350"/>
      <c r="J789" s="1351"/>
      <c r="K789" s="237"/>
      <c r="L789" s="237"/>
      <c r="M789" s="7">
        <f>(IF($E922&lt;&gt;0,$M$2,IF($L922&lt;&gt;0,$M$2,"")))</f>
        <v>1</v>
      </c>
    </row>
    <row r="790" spans="2:13" ht="18.75">
      <c r="B790" s="1851" t="str">
        <f>$B$9</f>
        <v>ДГ ДЕТЕЛИНА</v>
      </c>
      <c r="C790" s="1852"/>
      <c r="D790" s="1853"/>
      <c r="E790" s="115">
        <f>$E$9</f>
        <v>46023</v>
      </c>
      <c r="F790" s="226">
        <f>$F$9</f>
        <v>46203</v>
      </c>
      <c r="G790" s="237"/>
      <c r="H790" s="237"/>
      <c r="I790" s="237"/>
      <c r="J790" s="237"/>
      <c r="K790" s="237"/>
      <c r="L790" s="237"/>
      <c r="M790" s="7">
        <f>(IF($E922&lt;&gt;0,$M$2,IF($L922&lt;&gt;0,$M$2,"")))</f>
        <v>1</v>
      </c>
    </row>
    <row r="791" spans="2:13">
      <c r="B791" s="227" t="str">
        <f>$B$10</f>
        <v>(наименование на разпоредителя с бюджет)</v>
      </c>
      <c r="C791" s="228"/>
      <c r="D791" s="229"/>
      <c r="E791" s="237"/>
      <c r="F791" s="237"/>
      <c r="G791" s="237"/>
      <c r="H791" s="237"/>
      <c r="I791" s="237"/>
      <c r="J791" s="237"/>
      <c r="K791" s="237"/>
      <c r="L791" s="237"/>
      <c r="M791" s="7">
        <f>(IF($E922&lt;&gt;0,$M$2,IF($L922&lt;&gt;0,$M$2,"")))</f>
        <v>1</v>
      </c>
    </row>
    <row r="792" spans="2:13">
      <c r="B792" s="227"/>
      <c r="C792" s="228"/>
      <c r="D792" s="229"/>
      <c r="E792" s="237"/>
      <c r="F792" s="237"/>
      <c r="G792" s="237"/>
      <c r="H792" s="237"/>
      <c r="I792" s="237"/>
      <c r="J792" s="237"/>
      <c r="K792" s="237"/>
      <c r="L792" s="237"/>
      <c r="M792" s="7">
        <f>(IF($E922&lt;&gt;0,$M$2,IF($L922&lt;&gt;0,$M$2,"")))</f>
        <v>1</v>
      </c>
    </row>
    <row r="793" spans="2:13" ht="19.5">
      <c r="B793" s="1854" t="str">
        <f>$B$12</f>
        <v xml:space="preserve">Бургас </v>
      </c>
      <c r="C793" s="1855"/>
      <c r="D793" s="1856"/>
      <c r="E793" s="409" t="s">
        <v>857</v>
      </c>
      <c r="F793" s="1347" t="str">
        <f>$F$12</f>
        <v>5202</v>
      </c>
      <c r="G793" s="237"/>
      <c r="H793" s="237"/>
      <c r="I793" s="237"/>
      <c r="J793" s="237"/>
      <c r="K793" s="237"/>
      <c r="L793" s="237"/>
      <c r="M793" s="7">
        <f>(IF($E922&lt;&gt;0,$M$2,IF($L922&lt;&gt;0,$M$2,"")))</f>
        <v>1</v>
      </c>
    </row>
    <row r="794" spans="2:13">
      <c r="B794" s="233" t="str">
        <f>$B$13</f>
        <v>(наименование на първостепенния разпоредител с бюджет)</v>
      </c>
      <c r="C794" s="228"/>
      <c r="D794" s="229"/>
      <c r="E794" s="1348"/>
      <c r="F794" s="242"/>
      <c r="G794" s="237"/>
      <c r="H794" s="237"/>
      <c r="I794" s="237"/>
      <c r="J794" s="237"/>
      <c r="K794" s="237"/>
      <c r="L794" s="237"/>
      <c r="M794" s="7">
        <f>(IF($E922&lt;&gt;0,$M$2,IF($L922&lt;&gt;0,$M$2,"")))</f>
        <v>1</v>
      </c>
    </row>
    <row r="795" spans="2:13" ht="19.5">
      <c r="B795" s="236"/>
      <c r="C795" s="237"/>
      <c r="D795" s="124" t="s">
        <v>858</v>
      </c>
      <c r="E795" s="238">
        <f>$E$15</f>
        <v>0</v>
      </c>
      <c r="F795" s="413" t="str">
        <f>$F$15</f>
        <v>БЮДЖЕТ</v>
      </c>
      <c r="G795" s="218"/>
      <c r="H795" s="218"/>
      <c r="I795" s="218"/>
      <c r="J795" s="218"/>
      <c r="K795" s="218"/>
      <c r="L795" s="218"/>
      <c r="M795" s="7">
        <f>(IF($E922&lt;&gt;0,$M$2,IF($L922&lt;&gt;0,$M$2,"")))</f>
        <v>1</v>
      </c>
    </row>
    <row r="796" spans="2:13">
      <c r="B796" s="228"/>
      <c r="C796" s="390"/>
      <c r="D796" s="399"/>
      <c r="E796" s="237"/>
      <c r="F796" s="408"/>
      <c r="G796" s="408"/>
      <c r="H796" s="408"/>
      <c r="I796" s="408"/>
      <c r="J796" s="408"/>
      <c r="K796" s="408"/>
      <c r="L796" s="245" t="str">
        <f>+$L$18</f>
        <v>(в евро)</v>
      </c>
      <c r="M796" s="7">
        <f>(IF($E922&lt;&gt;0,$M$2,IF($L922&lt;&gt;0,$M$2,"")))</f>
        <v>1</v>
      </c>
    </row>
    <row r="797" spans="2:13" ht="18.75">
      <c r="B797" s="246"/>
      <c r="C797" s="247"/>
      <c r="D797" s="248" t="s">
        <v>697</v>
      </c>
      <c r="E797" s="1857" t="str">
        <f>CONCATENATE("Уточнен план ",$C$3)</f>
        <v>Уточнен план 2026</v>
      </c>
      <c r="F797" s="1858"/>
      <c r="G797" s="1858"/>
      <c r="H797" s="1859"/>
      <c r="I797" s="1860" t="str">
        <f>CONCATENATE("Отчет ",$C$3)</f>
        <v>Отчет 2026</v>
      </c>
      <c r="J797" s="1861"/>
      <c r="K797" s="1861"/>
      <c r="L797" s="1862"/>
      <c r="M797" s="7">
        <f>(IF($E922&lt;&gt;0,$M$2,IF($L922&lt;&gt;0,$M$2,"")))</f>
        <v>1</v>
      </c>
    </row>
    <row r="798" spans="2:13" ht="56.25">
      <c r="B798" s="249" t="s">
        <v>61</v>
      </c>
      <c r="C798" s="250" t="s">
        <v>458</v>
      </c>
      <c r="D798" s="251" t="s">
        <v>698</v>
      </c>
      <c r="E798" s="1389" t="str">
        <f>$E$20</f>
        <v>Уточнен план                Общо</v>
      </c>
      <c r="F798" s="1393" t="str">
        <f>$F$20</f>
        <v>държавни дейности</v>
      </c>
      <c r="G798" s="1394" t="str">
        <f>$G$20</f>
        <v>местни дейности</v>
      </c>
      <c r="H798" s="1395" t="str">
        <f>$H$20</f>
        <v>дофинансиране</v>
      </c>
      <c r="I798" s="252" t="str">
        <f>$I$20</f>
        <v>държавни дейности -ОТЧЕТ</v>
      </c>
      <c r="J798" s="253" t="str">
        <f>$J$20</f>
        <v>местни дейности - ОТЧЕТ</v>
      </c>
      <c r="K798" s="254" t="str">
        <f>$K$20</f>
        <v>дофинансиране - ОТЧЕТ</v>
      </c>
      <c r="L798" s="1568" t="str">
        <f>$L$20</f>
        <v>ОТЧЕТ                                    ОБЩО</v>
      </c>
      <c r="M798" s="7">
        <f>(IF($E922&lt;&gt;0,$M$2,IF($L922&lt;&gt;0,$M$2,"")))</f>
        <v>1</v>
      </c>
    </row>
    <row r="799" spans="2:13" ht="18.75">
      <c r="B799" s="257"/>
      <c r="C799" s="258"/>
      <c r="D799" s="259" t="s">
        <v>727</v>
      </c>
      <c r="E799" s="1440" t="str">
        <f>$E$21</f>
        <v>(1)</v>
      </c>
      <c r="F799" s="143" t="str">
        <f>$F$21</f>
        <v>(2)</v>
      </c>
      <c r="G799" s="144" t="str">
        <f>$G$21</f>
        <v>(3)</v>
      </c>
      <c r="H799" s="145" t="str">
        <f>$H$21</f>
        <v>(4)</v>
      </c>
      <c r="I799" s="260" t="str">
        <f>$I$21</f>
        <v>(5)</v>
      </c>
      <c r="J799" s="261" t="str">
        <f>$J$21</f>
        <v>(6)</v>
      </c>
      <c r="K799" s="262" t="str">
        <f>$K$21</f>
        <v>(7)</v>
      </c>
      <c r="L799" s="263" t="str">
        <f>$L$21</f>
        <v>(8)</v>
      </c>
      <c r="M799" s="7">
        <f>(IF($E922&lt;&gt;0,$M$2,IF($L922&lt;&gt;0,$M$2,"")))</f>
        <v>1</v>
      </c>
    </row>
    <row r="800" spans="2:13">
      <c r="B800" s="1437"/>
      <c r="C800" s="1538" t="e">
        <f>VLOOKUP(D800,OP_LIST2,2,FALSE)</f>
        <v>#N/A</v>
      </c>
      <c r="D800" s="1443"/>
      <c r="E800" s="388"/>
      <c r="F800" s="1427"/>
      <c r="G800" s="1428"/>
      <c r="H800" s="1429"/>
      <c r="I800" s="1427"/>
      <c r="J800" s="1428"/>
      <c r="K800" s="1429"/>
      <c r="L800" s="1426"/>
      <c r="M800" s="7">
        <f>(IF($E922&lt;&gt;0,$M$2,IF($L922&lt;&gt;0,$M$2,"")))</f>
        <v>1</v>
      </c>
    </row>
    <row r="801" spans="2:14">
      <c r="B801" s="1606" t="s">
        <v>1973</v>
      </c>
      <c r="C801" s="1444">
        <f>VLOOKUP(D802,EBK_DEIN2,2,FALSE)</f>
        <v>3338</v>
      </c>
      <c r="D801" s="1443" t="s">
        <v>776</v>
      </c>
      <c r="E801" s="388"/>
      <c r="F801" s="1430"/>
      <c r="G801" s="1431"/>
      <c r="H801" s="1432"/>
      <c r="I801" s="1430"/>
      <c r="J801" s="1431"/>
      <c r="K801" s="1432"/>
      <c r="L801" s="1426"/>
      <c r="M801" s="7">
        <f>(IF($E922&lt;&gt;0,$M$2,IF($L922&lt;&gt;0,$M$2,"")))</f>
        <v>1</v>
      </c>
    </row>
    <row r="802" spans="2:14">
      <c r="B802" s="1436"/>
      <c r="C802" s="1529">
        <f>+C801</f>
        <v>3338</v>
      </c>
      <c r="D802" s="1438" t="s">
        <v>1917</v>
      </c>
      <c r="E802" s="388"/>
      <c r="F802" s="1430"/>
      <c r="G802" s="1431"/>
      <c r="H802" s="1432"/>
      <c r="I802" s="1430"/>
      <c r="J802" s="1431"/>
      <c r="K802" s="1432"/>
      <c r="L802" s="1426"/>
      <c r="M802" s="7">
        <f>(IF($E922&lt;&gt;0,$M$2,IF($L922&lt;&gt;0,$M$2,"")))</f>
        <v>1</v>
      </c>
    </row>
    <row r="803" spans="2:14">
      <c r="B803" s="1441"/>
      <c r="C803" s="1439"/>
      <c r="D803" s="1442" t="s">
        <v>699</v>
      </c>
      <c r="E803" s="388"/>
      <c r="F803" s="1433"/>
      <c r="G803" s="1434"/>
      <c r="H803" s="1435"/>
      <c r="I803" s="1433"/>
      <c r="J803" s="1434"/>
      <c r="K803" s="1435"/>
      <c r="L803" s="1426"/>
      <c r="M803" s="7">
        <f>(IF($E922&lt;&gt;0,$M$2,IF($L922&lt;&gt;0,$M$2,"")))</f>
        <v>1</v>
      </c>
    </row>
    <row r="804" spans="2:14">
      <c r="B804" s="271">
        <v>100</v>
      </c>
      <c r="C804" s="1863" t="s">
        <v>728</v>
      </c>
      <c r="D804" s="1864"/>
      <c r="E804" s="272">
        <f t="shared" ref="E804:L804" si="171">SUM(E805:E806)</f>
        <v>0</v>
      </c>
      <c r="F804" s="273">
        <f t="shared" si="171"/>
        <v>0</v>
      </c>
      <c r="G804" s="274">
        <f t="shared" si="171"/>
        <v>0</v>
      </c>
      <c r="H804" s="275">
        <f t="shared" si="171"/>
        <v>0</v>
      </c>
      <c r="I804" s="273">
        <f t="shared" si="171"/>
        <v>0</v>
      </c>
      <c r="J804" s="274">
        <f t="shared" si="171"/>
        <v>0</v>
      </c>
      <c r="K804" s="275">
        <f t="shared" si="171"/>
        <v>0</v>
      </c>
      <c r="L804" s="272">
        <f t="shared" si="171"/>
        <v>0</v>
      </c>
      <c r="M804" s="12" t="str">
        <f t="shared" ref="M804:M835" si="172">(IF($E804&lt;&gt;0,$M$2,IF($L804&lt;&gt;0,$M$2,"")))</f>
        <v/>
      </c>
      <c r="N804" s="13"/>
    </row>
    <row r="805" spans="2:14">
      <c r="B805" s="277"/>
      <c r="C805" s="278">
        <v>101</v>
      </c>
      <c r="D805" s="279" t="s">
        <v>729</v>
      </c>
      <c r="E805" s="280">
        <f>F805+G805+H805</f>
        <v>0</v>
      </c>
      <c r="F805" s="152"/>
      <c r="G805" s="153"/>
      <c r="H805" s="1404"/>
      <c r="I805" s="152"/>
      <c r="J805" s="153"/>
      <c r="K805" s="1404"/>
      <c r="L805" s="280">
        <f>I805+J805+K805</f>
        <v>0</v>
      </c>
      <c r="M805" s="12" t="str">
        <f t="shared" si="172"/>
        <v/>
      </c>
      <c r="N805" s="13"/>
    </row>
    <row r="806" spans="2:14">
      <c r="B806" s="277"/>
      <c r="C806" s="284">
        <v>102</v>
      </c>
      <c r="D806" s="285" t="s">
        <v>730</v>
      </c>
      <c r="E806" s="286">
        <f>F806+G806+H806</f>
        <v>0</v>
      </c>
      <c r="F806" s="173"/>
      <c r="G806" s="174"/>
      <c r="H806" s="1407"/>
      <c r="I806" s="173"/>
      <c r="J806" s="174"/>
      <c r="K806" s="1407"/>
      <c r="L806" s="286">
        <f>I806+J806+K806</f>
        <v>0</v>
      </c>
      <c r="M806" s="12" t="str">
        <f t="shared" si="172"/>
        <v/>
      </c>
      <c r="N806" s="13"/>
    </row>
    <row r="807" spans="2:14">
      <c r="B807" s="271">
        <v>200</v>
      </c>
      <c r="C807" s="1847" t="s">
        <v>731</v>
      </c>
      <c r="D807" s="1848"/>
      <c r="E807" s="272">
        <f t="shared" ref="E807:L807" si="173">SUM(E808:E812)</f>
        <v>0</v>
      </c>
      <c r="F807" s="273">
        <f t="shared" si="173"/>
        <v>0</v>
      </c>
      <c r="G807" s="274">
        <f t="shared" si="173"/>
        <v>0</v>
      </c>
      <c r="H807" s="275">
        <f t="shared" si="173"/>
        <v>0</v>
      </c>
      <c r="I807" s="273">
        <f t="shared" si="173"/>
        <v>0</v>
      </c>
      <c r="J807" s="274">
        <f t="shared" si="173"/>
        <v>0</v>
      </c>
      <c r="K807" s="275">
        <f t="shared" si="173"/>
        <v>0</v>
      </c>
      <c r="L807" s="272">
        <f t="shared" si="173"/>
        <v>0</v>
      </c>
      <c r="M807" s="12" t="str">
        <f t="shared" si="172"/>
        <v/>
      </c>
      <c r="N807" s="13"/>
    </row>
    <row r="808" spans="2:14">
      <c r="B808" s="290"/>
      <c r="C808" s="278">
        <v>201</v>
      </c>
      <c r="D808" s="279" t="s">
        <v>732</v>
      </c>
      <c r="E808" s="280">
        <f>F808+G808+H808</f>
        <v>0</v>
      </c>
      <c r="F808" s="152"/>
      <c r="G808" s="153"/>
      <c r="H808" s="1404"/>
      <c r="I808" s="152"/>
      <c r="J808" s="153"/>
      <c r="K808" s="1404"/>
      <c r="L808" s="280">
        <f>I808+J808+K808</f>
        <v>0</v>
      </c>
      <c r="M808" s="12" t="str">
        <f t="shared" si="172"/>
        <v/>
      </c>
      <c r="N808" s="13"/>
    </row>
    <row r="809" spans="2:14">
      <c r="B809" s="291"/>
      <c r="C809" s="292">
        <v>202</v>
      </c>
      <c r="D809" s="293" t="s">
        <v>733</v>
      </c>
      <c r="E809" s="294">
        <f>F809+G809+H809</f>
        <v>0</v>
      </c>
      <c r="F809" s="158"/>
      <c r="G809" s="159"/>
      <c r="H809" s="1406"/>
      <c r="I809" s="158"/>
      <c r="J809" s="159"/>
      <c r="K809" s="1406"/>
      <c r="L809" s="294">
        <f>I809+J809+K809</f>
        <v>0</v>
      </c>
      <c r="M809" s="12" t="str">
        <f t="shared" si="172"/>
        <v/>
      </c>
      <c r="N809" s="13"/>
    </row>
    <row r="810" spans="2:14" ht="31.5">
      <c r="B810" s="298"/>
      <c r="C810" s="292">
        <v>205</v>
      </c>
      <c r="D810" s="293" t="s">
        <v>584</v>
      </c>
      <c r="E810" s="294">
        <f>F810+G810+H810</f>
        <v>0</v>
      </c>
      <c r="F810" s="158"/>
      <c r="G810" s="159"/>
      <c r="H810" s="1406"/>
      <c r="I810" s="158"/>
      <c r="J810" s="159"/>
      <c r="K810" s="1406"/>
      <c r="L810" s="294">
        <f>I810+J810+K810</f>
        <v>0</v>
      </c>
      <c r="M810" s="12" t="str">
        <f t="shared" si="172"/>
        <v/>
      </c>
      <c r="N810" s="13"/>
    </row>
    <row r="811" spans="2:14">
      <c r="B811" s="298"/>
      <c r="C811" s="292">
        <v>208</v>
      </c>
      <c r="D811" s="299" t="s">
        <v>585</v>
      </c>
      <c r="E811" s="294">
        <f>F811+G811+H811</f>
        <v>0</v>
      </c>
      <c r="F811" s="158"/>
      <c r="G811" s="159"/>
      <c r="H811" s="1406"/>
      <c r="I811" s="158"/>
      <c r="J811" s="159"/>
      <c r="K811" s="1406"/>
      <c r="L811" s="294">
        <f>I811+J811+K811</f>
        <v>0</v>
      </c>
      <c r="M811" s="12" t="str">
        <f t="shared" si="172"/>
        <v/>
      </c>
      <c r="N811" s="13"/>
    </row>
    <row r="812" spans="2:14">
      <c r="B812" s="290"/>
      <c r="C812" s="284">
        <v>209</v>
      </c>
      <c r="D812" s="300" t="s">
        <v>586</v>
      </c>
      <c r="E812" s="286">
        <f>F812+G812+H812</f>
        <v>0</v>
      </c>
      <c r="F812" s="173"/>
      <c r="G812" s="174"/>
      <c r="H812" s="1407"/>
      <c r="I812" s="173"/>
      <c r="J812" s="174"/>
      <c r="K812" s="1407"/>
      <c r="L812" s="286">
        <f>I812+J812+K812</f>
        <v>0</v>
      </c>
      <c r="M812" s="12" t="str">
        <f t="shared" si="172"/>
        <v/>
      </c>
      <c r="N812" s="13"/>
    </row>
    <row r="813" spans="2:14">
      <c r="B813" s="271">
        <v>500</v>
      </c>
      <c r="C813" s="1865" t="s">
        <v>188</v>
      </c>
      <c r="D813" s="1866"/>
      <c r="E813" s="272">
        <f t="shared" ref="E813:L813" si="174">SUM(E814:E820)</f>
        <v>0</v>
      </c>
      <c r="F813" s="273">
        <f t="shared" si="174"/>
        <v>0</v>
      </c>
      <c r="G813" s="274">
        <f t="shared" si="174"/>
        <v>0</v>
      </c>
      <c r="H813" s="275">
        <f t="shared" si="174"/>
        <v>0</v>
      </c>
      <c r="I813" s="273">
        <f t="shared" si="174"/>
        <v>0</v>
      </c>
      <c r="J813" s="274">
        <f t="shared" si="174"/>
        <v>0</v>
      </c>
      <c r="K813" s="275">
        <f t="shared" si="174"/>
        <v>0</v>
      </c>
      <c r="L813" s="272">
        <f t="shared" si="174"/>
        <v>0</v>
      </c>
      <c r="M813" s="12" t="str">
        <f t="shared" si="172"/>
        <v/>
      </c>
      <c r="N813" s="13"/>
    </row>
    <row r="814" spans="2:14">
      <c r="B814" s="290"/>
      <c r="C814" s="301">
        <v>551</v>
      </c>
      <c r="D814" s="302" t="s">
        <v>189</v>
      </c>
      <c r="E814" s="280">
        <f t="shared" ref="E814:E821" si="175">F814+G814+H814</f>
        <v>0</v>
      </c>
      <c r="F814" s="152"/>
      <c r="G814" s="153"/>
      <c r="H814" s="1404"/>
      <c r="I814" s="152"/>
      <c r="J814" s="153"/>
      <c r="K814" s="1404"/>
      <c r="L814" s="280">
        <f t="shared" ref="L814:L821" si="176">I814+J814+K814</f>
        <v>0</v>
      </c>
      <c r="M814" s="12" t="str">
        <f t="shared" si="172"/>
        <v/>
      </c>
      <c r="N814" s="13"/>
    </row>
    <row r="815" spans="2:14">
      <c r="B815" s="290"/>
      <c r="C815" s="303">
        <v>552</v>
      </c>
      <c r="D815" s="304" t="s">
        <v>876</v>
      </c>
      <c r="E815" s="294">
        <f t="shared" si="175"/>
        <v>0</v>
      </c>
      <c r="F815" s="158"/>
      <c r="G815" s="159"/>
      <c r="H815" s="1406"/>
      <c r="I815" s="158"/>
      <c r="J815" s="159"/>
      <c r="K815" s="1406"/>
      <c r="L815" s="294">
        <f t="shared" si="176"/>
        <v>0</v>
      </c>
      <c r="M815" s="12" t="str">
        <f t="shared" si="172"/>
        <v/>
      </c>
      <c r="N815" s="13"/>
    </row>
    <row r="816" spans="2:14">
      <c r="B816" s="305"/>
      <c r="C816" s="303">
        <v>558</v>
      </c>
      <c r="D816" s="306" t="s">
        <v>838</v>
      </c>
      <c r="E816" s="294">
        <f t="shared" si="175"/>
        <v>0</v>
      </c>
      <c r="F816" s="483">
        <v>0</v>
      </c>
      <c r="G816" s="484">
        <v>0</v>
      </c>
      <c r="H816" s="160">
        <v>0</v>
      </c>
      <c r="I816" s="483">
        <v>0</v>
      </c>
      <c r="J816" s="484">
        <v>0</v>
      </c>
      <c r="K816" s="160">
        <v>0</v>
      </c>
      <c r="L816" s="294">
        <f t="shared" si="176"/>
        <v>0</v>
      </c>
      <c r="M816" s="12" t="str">
        <f t="shared" si="172"/>
        <v/>
      </c>
      <c r="N816" s="13"/>
    </row>
    <row r="817" spans="2:14">
      <c r="B817" s="305"/>
      <c r="C817" s="303">
        <v>560</v>
      </c>
      <c r="D817" s="306" t="s">
        <v>190</v>
      </c>
      <c r="E817" s="294">
        <f t="shared" si="175"/>
        <v>0</v>
      </c>
      <c r="F817" s="158"/>
      <c r="G817" s="159"/>
      <c r="H817" s="1406"/>
      <c r="I817" s="158"/>
      <c r="J817" s="159"/>
      <c r="K817" s="1406"/>
      <c r="L817" s="294">
        <f t="shared" si="176"/>
        <v>0</v>
      </c>
      <c r="M817" s="12" t="str">
        <f t="shared" si="172"/>
        <v/>
      </c>
      <c r="N817" s="13"/>
    </row>
    <row r="818" spans="2:14">
      <c r="B818" s="305"/>
      <c r="C818" s="303">
        <v>580</v>
      </c>
      <c r="D818" s="304" t="s">
        <v>191</v>
      </c>
      <c r="E818" s="294">
        <f t="shared" si="175"/>
        <v>0</v>
      </c>
      <c r="F818" s="158"/>
      <c r="G818" s="159"/>
      <c r="H818" s="1406"/>
      <c r="I818" s="158"/>
      <c r="J818" s="159"/>
      <c r="K818" s="1406"/>
      <c r="L818" s="294">
        <f t="shared" si="176"/>
        <v>0</v>
      </c>
      <c r="M818" s="12" t="str">
        <f t="shared" si="172"/>
        <v/>
      </c>
      <c r="N818" s="13"/>
    </row>
    <row r="819" spans="2:14">
      <c r="B819" s="290"/>
      <c r="C819" s="303">
        <v>588</v>
      </c>
      <c r="D819" s="304" t="s">
        <v>840</v>
      </c>
      <c r="E819" s="294">
        <f t="shared" si="175"/>
        <v>0</v>
      </c>
      <c r="F819" s="483">
        <v>0</v>
      </c>
      <c r="G819" s="484">
        <v>0</v>
      </c>
      <c r="H819" s="160">
        <v>0</v>
      </c>
      <c r="I819" s="483">
        <v>0</v>
      </c>
      <c r="J819" s="484">
        <v>0</v>
      </c>
      <c r="K819" s="160">
        <v>0</v>
      </c>
      <c r="L819" s="294">
        <f t="shared" si="176"/>
        <v>0</v>
      </c>
      <c r="M819" s="12" t="str">
        <f t="shared" si="172"/>
        <v/>
      </c>
      <c r="N819" s="13"/>
    </row>
    <row r="820" spans="2:14" ht="31.5">
      <c r="B820" s="290"/>
      <c r="C820" s="307">
        <v>590</v>
      </c>
      <c r="D820" s="308" t="s">
        <v>192</v>
      </c>
      <c r="E820" s="286">
        <f t="shared" si="175"/>
        <v>0</v>
      </c>
      <c r="F820" s="173"/>
      <c r="G820" s="174"/>
      <c r="H820" s="1407"/>
      <c r="I820" s="173"/>
      <c r="J820" s="174"/>
      <c r="K820" s="1407"/>
      <c r="L820" s="286">
        <f t="shared" si="176"/>
        <v>0</v>
      </c>
      <c r="M820" s="12" t="str">
        <f t="shared" si="172"/>
        <v/>
      </c>
      <c r="N820" s="13"/>
    </row>
    <row r="821" spans="2:14">
      <c r="B821" s="271">
        <v>800</v>
      </c>
      <c r="C821" s="1867" t="s">
        <v>193</v>
      </c>
      <c r="D821" s="1868"/>
      <c r="E821" s="309">
        <f t="shared" si="175"/>
        <v>0</v>
      </c>
      <c r="F821" s="1408"/>
      <c r="G821" s="1409"/>
      <c r="H821" s="1410"/>
      <c r="I821" s="1408"/>
      <c r="J821" s="1409"/>
      <c r="K821" s="1410"/>
      <c r="L821" s="309">
        <f t="shared" si="176"/>
        <v>0</v>
      </c>
      <c r="M821" s="12" t="str">
        <f t="shared" si="172"/>
        <v/>
      </c>
      <c r="N821" s="13"/>
    </row>
    <row r="822" spans="2:14">
      <c r="B822" s="271">
        <v>1000</v>
      </c>
      <c r="C822" s="1847" t="s">
        <v>194</v>
      </c>
      <c r="D822" s="1848"/>
      <c r="E822" s="309">
        <f t="shared" ref="E822:L822" si="177">SUM(E823:E839)</f>
        <v>0</v>
      </c>
      <c r="F822" s="273">
        <f t="shared" si="177"/>
        <v>0</v>
      </c>
      <c r="G822" s="274">
        <f t="shared" si="177"/>
        <v>0</v>
      </c>
      <c r="H822" s="275">
        <f t="shared" si="177"/>
        <v>0</v>
      </c>
      <c r="I822" s="273">
        <f t="shared" si="177"/>
        <v>331</v>
      </c>
      <c r="J822" s="274">
        <f t="shared" si="177"/>
        <v>0</v>
      </c>
      <c r="K822" s="275">
        <f t="shared" si="177"/>
        <v>0</v>
      </c>
      <c r="L822" s="309">
        <f t="shared" si="177"/>
        <v>331</v>
      </c>
      <c r="M822" s="12">
        <f t="shared" si="172"/>
        <v>1</v>
      </c>
      <c r="N822" s="13"/>
    </row>
    <row r="823" spans="2:14">
      <c r="B823" s="291"/>
      <c r="C823" s="278">
        <v>1011</v>
      </c>
      <c r="D823" s="310" t="s">
        <v>195</v>
      </c>
      <c r="E823" s="280">
        <f t="shared" ref="E823:E839" si="178">F823+G823+H823</f>
        <v>0</v>
      </c>
      <c r="F823" s="152"/>
      <c r="G823" s="153"/>
      <c r="H823" s="1404"/>
      <c r="I823" s="152"/>
      <c r="J823" s="153"/>
      <c r="K823" s="1404"/>
      <c r="L823" s="280">
        <f t="shared" ref="L823:L839" si="179">I823+J823+K823</f>
        <v>0</v>
      </c>
      <c r="M823" s="12" t="str">
        <f t="shared" si="172"/>
        <v/>
      </c>
      <c r="N823" s="13"/>
    </row>
    <row r="824" spans="2:14">
      <c r="B824" s="291"/>
      <c r="C824" s="292">
        <v>1012</v>
      </c>
      <c r="D824" s="293" t="s">
        <v>196</v>
      </c>
      <c r="E824" s="294">
        <f t="shared" si="178"/>
        <v>0</v>
      </c>
      <c r="F824" s="158"/>
      <c r="G824" s="159"/>
      <c r="H824" s="1406"/>
      <c r="I824" s="158"/>
      <c r="J824" s="159"/>
      <c r="K824" s="1406"/>
      <c r="L824" s="294">
        <f t="shared" si="179"/>
        <v>0</v>
      </c>
      <c r="M824" s="12" t="str">
        <f t="shared" si="172"/>
        <v/>
      </c>
      <c r="N824" s="13"/>
    </row>
    <row r="825" spans="2:14">
      <c r="B825" s="291"/>
      <c r="C825" s="292">
        <v>1013</v>
      </c>
      <c r="D825" s="293" t="s">
        <v>197</v>
      </c>
      <c r="E825" s="294">
        <f t="shared" si="178"/>
        <v>0</v>
      </c>
      <c r="F825" s="158"/>
      <c r="G825" s="159"/>
      <c r="H825" s="1406"/>
      <c r="I825" s="158"/>
      <c r="J825" s="159"/>
      <c r="K825" s="1406"/>
      <c r="L825" s="294">
        <f t="shared" si="179"/>
        <v>0</v>
      </c>
      <c r="M825" s="12" t="str">
        <f t="shared" si="172"/>
        <v/>
      </c>
      <c r="N825" s="13"/>
    </row>
    <row r="826" spans="2:14">
      <c r="B826" s="291"/>
      <c r="C826" s="292">
        <v>1014</v>
      </c>
      <c r="D826" s="293" t="s">
        <v>198</v>
      </c>
      <c r="E826" s="294">
        <f t="shared" si="178"/>
        <v>0</v>
      </c>
      <c r="F826" s="158"/>
      <c r="G826" s="159"/>
      <c r="H826" s="1406"/>
      <c r="I826" s="158"/>
      <c r="J826" s="159"/>
      <c r="K826" s="1406"/>
      <c r="L826" s="294">
        <f t="shared" si="179"/>
        <v>0</v>
      </c>
      <c r="M826" s="12" t="str">
        <f t="shared" si="172"/>
        <v/>
      </c>
      <c r="N826" s="13"/>
    </row>
    <row r="827" spans="2:14">
      <c r="B827" s="291"/>
      <c r="C827" s="292">
        <v>1015</v>
      </c>
      <c r="D827" s="293" t="s">
        <v>199</v>
      </c>
      <c r="E827" s="294">
        <f t="shared" si="178"/>
        <v>0</v>
      </c>
      <c r="F827" s="158"/>
      <c r="G827" s="159"/>
      <c r="H827" s="1406"/>
      <c r="I827" s="158">
        <v>331</v>
      </c>
      <c r="J827" s="159"/>
      <c r="K827" s="1406"/>
      <c r="L827" s="294">
        <f t="shared" si="179"/>
        <v>331</v>
      </c>
      <c r="M827" s="12">
        <f t="shared" si="172"/>
        <v>1</v>
      </c>
      <c r="N827" s="13"/>
    </row>
    <row r="828" spans="2:14">
      <c r="B828" s="291"/>
      <c r="C828" s="311">
        <v>1016</v>
      </c>
      <c r="D828" s="312" t="s">
        <v>200</v>
      </c>
      <c r="E828" s="313">
        <f t="shared" si="178"/>
        <v>0</v>
      </c>
      <c r="F828" s="164"/>
      <c r="G828" s="165"/>
      <c r="H828" s="1405"/>
      <c r="I828" s="164"/>
      <c r="J828" s="165"/>
      <c r="K828" s="1405"/>
      <c r="L828" s="313">
        <f t="shared" si="179"/>
        <v>0</v>
      </c>
      <c r="M828" s="12" t="str">
        <f t="shared" si="172"/>
        <v/>
      </c>
      <c r="N828" s="13"/>
    </row>
    <row r="829" spans="2:14">
      <c r="B829" s="277"/>
      <c r="C829" s="317">
        <v>1020</v>
      </c>
      <c r="D829" s="318" t="s">
        <v>201</v>
      </c>
      <c r="E829" s="319">
        <f t="shared" si="178"/>
        <v>0</v>
      </c>
      <c r="F829" s="449"/>
      <c r="G829" s="450"/>
      <c r="H829" s="1414"/>
      <c r="I829" s="449"/>
      <c r="J829" s="450"/>
      <c r="K829" s="1414"/>
      <c r="L829" s="319">
        <f t="shared" si="179"/>
        <v>0</v>
      </c>
      <c r="M829" s="12" t="str">
        <f t="shared" si="172"/>
        <v/>
      </c>
      <c r="N829" s="13"/>
    </row>
    <row r="830" spans="2:14">
      <c r="B830" s="291"/>
      <c r="C830" s="323">
        <v>1030</v>
      </c>
      <c r="D830" s="324" t="s">
        <v>202</v>
      </c>
      <c r="E830" s="325">
        <f t="shared" si="178"/>
        <v>0</v>
      </c>
      <c r="F830" s="444"/>
      <c r="G830" s="445"/>
      <c r="H830" s="1411"/>
      <c r="I830" s="444"/>
      <c r="J830" s="445"/>
      <c r="K830" s="1411"/>
      <c r="L830" s="325">
        <f t="shared" si="179"/>
        <v>0</v>
      </c>
      <c r="M830" s="12" t="str">
        <f t="shared" si="172"/>
        <v/>
      </c>
      <c r="N830" s="13"/>
    </row>
    <row r="831" spans="2:14">
      <c r="B831" s="291"/>
      <c r="C831" s="317">
        <v>1051</v>
      </c>
      <c r="D831" s="330" t="s">
        <v>203</v>
      </c>
      <c r="E831" s="319">
        <f t="shared" si="178"/>
        <v>0</v>
      </c>
      <c r="F831" s="449"/>
      <c r="G831" s="450"/>
      <c r="H831" s="1414"/>
      <c r="I831" s="449"/>
      <c r="J831" s="450"/>
      <c r="K831" s="1414"/>
      <c r="L831" s="319">
        <f t="shared" si="179"/>
        <v>0</v>
      </c>
      <c r="M831" s="12" t="str">
        <f t="shared" si="172"/>
        <v/>
      </c>
      <c r="N831" s="13"/>
    </row>
    <row r="832" spans="2:14">
      <c r="B832" s="291"/>
      <c r="C832" s="292">
        <v>1052</v>
      </c>
      <c r="D832" s="293" t="s">
        <v>204</v>
      </c>
      <c r="E832" s="294">
        <f t="shared" si="178"/>
        <v>0</v>
      </c>
      <c r="F832" s="158"/>
      <c r="G832" s="159"/>
      <c r="H832" s="1406"/>
      <c r="I832" s="158"/>
      <c r="J832" s="159"/>
      <c r="K832" s="1406"/>
      <c r="L832" s="294">
        <f t="shared" si="179"/>
        <v>0</v>
      </c>
      <c r="M832" s="12" t="str">
        <f t="shared" si="172"/>
        <v/>
      </c>
      <c r="N832" s="13"/>
    </row>
    <row r="833" spans="2:14">
      <c r="B833" s="291"/>
      <c r="C833" s="323">
        <v>1053</v>
      </c>
      <c r="D833" s="324" t="s">
        <v>841</v>
      </c>
      <c r="E833" s="325">
        <f t="shared" si="178"/>
        <v>0</v>
      </c>
      <c r="F833" s="444"/>
      <c r="G833" s="445"/>
      <c r="H833" s="1411"/>
      <c r="I833" s="444"/>
      <c r="J833" s="445"/>
      <c r="K833" s="1411"/>
      <c r="L833" s="325">
        <f t="shared" si="179"/>
        <v>0</v>
      </c>
      <c r="M833" s="12" t="str">
        <f t="shared" si="172"/>
        <v/>
      </c>
      <c r="N833" s="13"/>
    </row>
    <row r="834" spans="2:14">
      <c r="B834" s="291"/>
      <c r="C834" s="317">
        <v>1062</v>
      </c>
      <c r="D834" s="318" t="s">
        <v>205</v>
      </c>
      <c r="E834" s="319">
        <f t="shared" si="178"/>
        <v>0</v>
      </c>
      <c r="F834" s="449"/>
      <c r="G834" s="450"/>
      <c r="H834" s="1414"/>
      <c r="I834" s="449"/>
      <c r="J834" s="450"/>
      <c r="K834" s="1414"/>
      <c r="L834" s="319">
        <f t="shared" si="179"/>
        <v>0</v>
      </c>
      <c r="M834" s="12" t="str">
        <f t="shared" si="172"/>
        <v/>
      </c>
      <c r="N834" s="13"/>
    </row>
    <row r="835" spans="2:14">
      <c r="B835" s="291"/>
      <c r="C835" s="323">
        <v>1063</v>
      </c>
      <c r="D835" s="331" t="s">
        <v>785</v>
      </c>
      <c r="E835" s="325">
        <f t="shared" si="178"/>
        <v>0</v>
      </c>
      <c r="F835" s="444"/>
      <c r="G835" s="445"/>
      <c r="H835" s="1411"/>
      <c r="I835" s="444"/>
      <c r="J835" s="445"/>
      <c r="K835" s="1411"/>
      <c r="L835" s="325">
        <f t="shared" si="179"/>
        <v>0</v>
      </c>
      <c r="M835" s="12" t="str">
        <f t="shared" si="172"/>
        <v/>
      </c>
      <c r="N835" s="13"/>
    </row>
    <row r="836" spans="2:14">
      <c r="B836" s="291"/>
      <c r="C836" s="332">
        <v>1069</v>
      </c>
      <c r="D836" s="333" t="s">
        <v>206</v>
      </c>
      <c r="E836" s="334">
        <f t="shared" si="178"/>
        <v>0</v>
      </c>
      <c r="F836" s="588"/>
      <c r="G836" s="589"/>
      <c r="H836" s="1413"/>
      <c r="I836" s="588"/>
      <c r="J836" s="589"/>
      <c r="K836" s="1413"/>
      <c r="L836" s="334">
        <f t="shared" si="179"/>
        <v>0</v>
      </c>
      <c r="M836" s="12" t="str">
        <f t="shared" ref="M836:M867" si="180">(IF($E836&lt;&gt;0,$M$2,IF($L836&lt;&gt;0,$M$2,"")))</f>
        <v/>
      </c>
      <c r="N836" s="13"/>
    </row>
    <row r="837" spans="2:14">
      <c r="B837" s="277"/>
      <c r="C837" s="317">
        <v>1091</v>
      </c>
      <c r="D837" s="330" t="s">
        <v>877</v>
      </c>
      <c r="E837" s="319">
        <f t="shared" si="178"/>
        <v>0</v>
      </c>
      <c r="F837" s="449"/>
      <c r="G837" s="450"/>
      <c r="H837" s="1414"/>
      <c r="I837" s="449"/>
      <c r="J837" s="450"/>
      <c r="K837" s="1414"/>
      <c r="L837" s="319">
        <f t="shared" si="179"/>
        <v>0</v>
      </c>
      <c r="M837" s="12" t="str">
        <f t="shared" si="180"/>
        <v/>
      </c>
      <c r="N837" s="13"/>
    </row>
    <row r="838" spans="2:14">
      <c r="B838" s="291"/>
      <c r="C838" s="292">
        <v>1092</v>
      </c>
      <c r="D838" s="293" t="s">
        <v>298</v>
      </c>
      <c r="E838" s="294">
        <f t="shared" si="178"/>
        <v>0</v>
      </c>
      <c r="F838" s="158"/>
      <c r="G838" s="159"/>
      <c r="H838" s="1406"/>
      <c r="I838" s="158"/>
      <c r="J838" s="159"/>
      <c r="K838" s="1406"/>
      <c r="L838" s="294">
        <f t="shared" si="179"/>
        <v>0</v>
      </c>
      <c r="M838" s="12" t="str">
        <f t="shared" si="180"/>
        <v/>
      </c>
      <c r="N838" s="13"/>
    </row>
    <row r="839" spans="2:14">
      <c r="B839" s="291"/>
      <c r="C839" s="284">
        <v>1098</v>
      </c>
      <c r="D839" s="338" t="s">
        <v>207</v>
      </c>
      <c r="E839" s="286">
        <f t="shared" si="178"/>
        <v>0</v>
      </c>
      <c r="F839" s="173"/>
      <c r="G839" s="174"/>
      <c r="H839" s="1407"/>
      <c r="I839" s="173"/>
      <c r="J839" s="174"/>
      <c r="K839" s="1407"/>
      <c r="L839" s="286">
        <f t="shared" si="179"/>
        <v>0</v>
      </c>
      <c r="M839" s="12" t="str">
        <f t="shared" si="180"/>
        <v/>
      </c>
      <c r="N839" s="13"/>
    </row>
    <row r="840" spans="2:14">
      <c r="B840" s="271">
        <v>1900</v>
      </c>
      <c r="C840" s="1837" t="s">
        <v>265</v>
      </c>
      <c r="D840" s="1838"/>
      <c r="E840" s="309">
        <f t="shared" ref="E840:L840" si="181">SUM(E841:E843)</f>
        <v>0</v>
      </c>
      <c r="F840" s="273">
        <f t="shared" si="181"/>
        <v>0</v>
      </c>
      <c r="G840" s="274">
        <f t="shared" si="181"/>
        <v>0</v>
      </c>
      <c r="H840" s="275">
        <f t="shared" si="181"/>
        <v>0</v>
      </c>
      <c r="I840" s="273">
        <f t="shared" si="181"/>
        <v>0</v>
      </c>
      <c r="J840" s="274">
        <f t="shared" si="181"/>
        <v>0</v>
      </c>
      <c r="K840" s="275">
        <f t="shared" si="181"/>
        <v>0</v>
      </c>
      <c r="L840" s="309">
        <f t="shared" si="181"/>
        <v>0</v>
      </c>
      <c r="M840" s="12" t="str">
        <f t="shared" si="180"/>
        <v/>
      </c>
      <c r="N840" s="13"/>
    </row>
    <row r="841" spans="2:14">
      <c r="B841" s="291"/>
      <c r="C841" s="278">
        <v>1901</v>
      </c>
      <c r="D841" s="339" t="s">
        <v>878</v>
      </c>
      <c r="E841" s="280">
        <f>F841+G841+H841</f>
        <v>0</v>
      </c>
      <c r="F841" s="152"/>
      <c r="G841" s="153"/>
      <c r="H841" s="1404"/>
      <c r="I841" s="152"/>
      <c r="J841" s="153"/>
      <c r="K841" s="1404"/>
      <c r="L841" s="280">
        <f>I841+J841+K841</f>
        <v>0</v>
      </c>
      <c r="M841" s="12" t="str">
        <f t="shared" si="180"/>
        <v/>
      </c>
      <c r="N841" s="13"/>
    </row>
    <row r="842" spans="2:14">
      <c r="B842" s="340"/>
      <c r="C842" s="292">
        <v>1981</v>
      </c>
      <c r="D842" s="341" t="s">
        <v>879</v>
      </c>
      <c r="E842" s="294">
        <f>F842+G842+H842</f>
        <v>0</v>
      </c>
      <c r="F842" s="158"/>
      <c r="G842" s="159"/>
      <c r="H842" s="1406"/>
      <c r="I842" s="158"/>
      <c r="J842" s="159"/>
      <c r="K842" s="1406"/>
      <c r="L842" s="294">
        <f>I842+J842+K842</f>
        <v>0</v>
      </c>
      <c r="M842" s="12" t="str">
        <f t="shared" si="180"/>
        <v/>
      </c>
      <c r="N842" s="13"/>
    </row>
    <row r="843" spans="2:14">
      <c r="B843" s="291"/>
      <c r="C843" s="284">
        <v>1991</v>
      </c>
      <c r="D843" s="342" t="s">
        <v>880</v>
      </c>
      <c r="E843" s="286">
        <f>F843+G843+H843</f>
        <v>0</v>
      </c>
      <c r="F843" s="173"/>
      <c r="G843" s="174"/>
      <c r="H843" s="1407"/>
      <c r="I843" s="173"/>
      <c r="J843" s="174"/>
      <c r="K843" s="1407"/>
      <c r="L843" s="286">
        <f>I843+J843+K843</f>
        <v>0</v>
      </c>
      <c r="M843" s="12" t="str">
        <f t="shared" si="180"/>
        <v/>
      </c>
      <c r="N843" s="13"/>
    </row>
    <row r="844" spans="2:14">
      <c r="B844" s="271">
        <v>2100</v>
      </c>
      <c r="C844" s="1837" t="s">
        <v>706</v>
      </c>
      <c r="D844" s="1838"/>
      <c r="E844" s="309">
        <f t="shared" ref="E844:L844" si="182">SUM(E845:E849)</f>
        <v>0</v>
      </c>
      <c r="F844" s="273">
        <f t="shared" si="182"/>
        <v>0</v>
      </c>
      <c r="G844" s="274">
        <f t="shared" si="182"/>
        <v>0</v>
      </c>
      <c r="H844" s="275">
        <f t="shared" si="182"/>
        <v>0</v>
      </c>
      <c r="I844" s="273">
        <f t="shared" si="182"/>
        <v>0</v>
      </c>
      <c r="J844" s="274">
        <f t="shared" si="182"/>
        <v>0</v>
      </c>
      <c r="K844" s="275">
        <f t="shared" si="182"/>
        <v>0</v>
      </c>
      <c r="L844" s="309">
        <f t="shared" si="182"/>
        <v>0</v>
      </c>
      <c r="M844" s="12" t="str">
        <f t="shared" si="180"/>
        <v/>
      </c>
      <c r="N844" s="13"/>
    </row>
    <row r="845" spans="2:14">
      <c r="B845" s="291"/>
      <c r="C845" s="278">
        <v>2110</v>
      </c>
      <c r="D845" s="343" t="s">
        <v>208</v>
      </c>
      <c r="E845" s="280">
        <f>F845+G845+H845</f>
        <v>0</v>
      </c>
      <c r="F845" s="152"/>
      <c r="G845" s="153"/>
      <c r="H845" s="1404"/>
      <c r="I845" s="152"/>
      <c r="J845" s="153"/>
      <c r="K845" s="1404"/>
      <c r="L845" s="280">
        <f>I845+J845+K845</f>
        <v>0</v>
      </c>
      <c r="M845" s="12" t="str">
        <f t="shared" si="180"/>
        <v/>
      </c>
      <c r="N845" s="13"/>
    </row>
    <row r="846" spans="2:14">
      <c r="B846" s="340"/>
      <c r="C846" s="292">
        <v>2120</v>
      </c>
      <c r="D846" s="299" t="s">
        <v>209</v>
      </c>
      <c r="E846" s="294">
        <f>F846+G846+H846</f>
        <v>0</v>
      </c>
      <c r="F846" s="158"/>
      <c r="G846" s="159"/>
      <c r="H846" s="1406"/>
      <c r="I846" s="158"/>
      <c r="J846" s="159"/>
      <c r="K846" s="1406"/>
      <c r="L846" s="294">
        <f>I846+J846+K846</f>
        <v>0</v>
      </c>
      <c r="M846" s="12" t="str">
        <f t="shared" si="180"/>
        <v/>
      </c>
      <c r="N846" s="13"/>
    </row>
    <row r="847" spans="2:14">
      <c r="B847" s="340"/>
      <c r="C847" s="292">
        <v>2125</v>
      </c>
      <c r="D847" s="299" t="s">
        <v>210</v>
      </c>
      <c r="E847" s="294">
        <f>F847+G847+H847</f>
        <v>0</v>
      </c>
      <c r="F847" s="483">
        <v>0</v>
      </c>
      <c r="G847" s="484">
        <v>0</v>
      </c>
      <c r="H847" s="160">
        <v>0</v>
      </c>
      <c r="I847" s="483">
        <v>0</v>
      </c>
      <c r="J847" s="484">
        <v>0</v>
      </c>
      <c r="K847" s="160">
        <v>0</v>
      </c>
      <c r="L847" s="294">
        <f>I847+J847+K847</f>
        <v>0</v>
      </c>
      <c r="M847" s="12" t="str">
        <f t="shared" si="180"/>
        <v/>
      </c>
      <c r="N847" s="13"/>
    </row>
    <row r="848" spans="2:14">
      <c r="B848" s="290"/>
      <c r="C848" s="292">
        <v>2140</v>
      </c>
      <c r="D848" s="299" t="s">
        <v>211</v>
      </c>
      <c r="E848" s="294">
        <f>F848+G848+H848</f>
        <v>0</v>
      </c>
      <c r="F848" s="483">
        <v>0</v>
      </c>
      <c r="G848" s="484">
        <v>0</v>
      </c>
      <c r="H848" s="160">
        <v>0</v>
      </c>
      <c r="I848" s="483">
        <v>0</v>
      </c>
      <c r="J848" s="484">
        <v>0</v>
      </c>
      <c r="K848" s="160">
        <v>0</v>
      </c>
      <c r="L848" s="294">
        <f>I848+J848+K848</f>
        <v>0</v>
      </c>
      <c r="M848" s="12" t="str">
        <f t="shared" si="180"/>
        <v/>
      </c>
      <c r="N848" s="13"/>
    </row>
    <row r="849" spans="2:14">
      <c r="B849" s="291"/>
      <c r="C849" s="284">
        <v>2190</v>
      </c>
      <c r="D849" s="344" t="s">
        <v>212</v>
      </c>
      <c r="E849" s="286">
        <f>F849+G849+H849</f>
        <v>0</v>
      </c>
      <c r="F849" s="173"/>
      <c r="G849" s="174"/>
      <c r="H849" s="1407"/>
      <c r="I849" s="173"/>
      <c r="J849" s="174"/>
      <c r="K849" s="1407"/>
      <c r="L849" s="286">
        <f>I849+J849+K849</f>
        <v>0</v>
      </c>
      <c r="M849" s="12" t="str">
        <f t="shared" si="180"/>
        <v/>
      </c>
      <c r="N849" s="13"/>
    </row>
    <row r="850" spans="2:14">
      <c r="B850" s="271">
        <v>2200</v>
      </c>
      <c r="C850" s="1837" t="s">
        <v>213</v>
      </c>
      <c r="D850" s="1838"/>
      <c r="E850" s="309">
        <f t="shared" ref="E850:L850" si="183">SUM(E851:E852)</f>
        <v>0</v>
      </c>
      <c r="F850" s="273">
        <f t="shared" si="183"/>
        <v>0</v>
      </c>
      <c r="G850" s="274">
        <f t="shared" si="183"/>
        <v>0</v>
      </c>
      <c r="H850" s="275">
        <f t="shared" si="183"/>
        <v>0</v>
      </c>
      <c r="I850" s="273">
        <f t="shared" si="183"/>
        <v>0</v>
      </c>
      <c r="J850" s="274">
        <f t="shared" si="183"/>
        <v>0</v>
      </c>
      <c r="K850" s="275">
        <f t="shared" si="183"/>
        <v>0</v>
      </c>
      <c r="L850" s="309">
        <f t="shared" si="183"/>
        <v>0</v>
      </c>
      <c r="M850" s="12" t="str">
        <f t="shared" si="180"/>
        <v/>
      </c>
      <c r="N850" s="13"/>
    </row>
    <row r="851" spans="2:14">
      <c r="B851" s="291"/>
      <c r="C851" s="278">
        <v>2221</v>
      </c>
      <c r="D851" s="279" t="s">
        <v>299</v>
      </c>
      <c r="E851" s="280">
        <f>F851+G851+H851</f>
        <v>0</v>
      </c>
      <c r="F851" s="152"/>
      <c r="G851" s="153"/>
      <c r="H851" s="1404"/>
      <c r="I851" s="152"/>
      <c r="J851" s="153"/>
      <c r="K851" s="1404"/>
      <c r="L851" s="280">
        <f>I851+J851+K851</f>
        <v>0</v>
      </c>
      <c r="M851" s="12" t="str">
        <f t="shared" si="180"/>
        <v/>
      </c>
      <c r="N851" s="13"/>
    </row>
    <row r="852" spans="2:14">
      <c r="B852" s="291"/>
      <c r="C852" s="284">
        <v>2224</v>
      </c>
      <c r="D852" s="285" t="s">
        <v>214</v>
      </c>
      <c r="E852" s="286">
        <f>F852+G852+H852</f>
        <v>0</v>
      </c>
      <c r="F852" s="173"/>
      <c r="G852" s="174"/>
      <c r="H852" s="1407"/>
      <c r="I852" s="173"/>
      <c r="J852" s="174"/>
      <c r="K852" s="1407"/>
      <c r="L852" s="286">
        <f>I852+J852+K852</f>
        <v>0</v>
      </c>
      <c r="M852" s="12" t="str">
        <f t="shared" si="180"/>
        <v/>
      </c>
      <c r="N852" s="13"/>
    </row>
    <row r="853" spans="2:14">
      <c r="B853" s="271">
        <v>2500</v>
      </c>
      <c r="C853" s="1837" t="s">
        <v>215</v>
      </c>
      <c r="D853" s="1838"/>
      <c r="E853" s="309">
        <f>F853+G853+H853</f>
        <v>0</v>
      </c>
      <c r="F853" s="1408"/>
      <c r="G853" s="1409"/>
      <c r="H853" s="1410"/>
      <c r="I853" s="1408"/>
      <c r="J853" s="1409"/>
      <c r="K853" s="1410"/>
      <c r="L853" s="309">
        <f>I853+J853+K853</f>
        <v>0</v>
      </c>
      <c r="M853" s="12" t="str">
        <f t="shared" si="180"/>
        <v/>
      </c>
      <c r="N853" s="13"/>
    </row>
    <row r="854" spans="2:14">
      <c r="B854" s="271">
        <v>2600</v>
      </c>
      <c r="C854" s="1845" t="s">
        <v>216</v>
      </c>
      <c r="D854" s="1846"/>
      <c r="E854" s="309">
        <f>F854+G854+H854</f>
        <v>0</v>
      </c>
      <c r="F854" s="1408"/>
      <c r="G854" s="1409"/>
      <c r="H854" s="1410"/>
      <c r="I854" s="1408"/>
      <c r="J854" s="1409"/>
      <c r="K854" s="1410"/>
      <c r="L854" s="309">
        <f>I854+J854+K854</f>
        <v>0</v>
      </c>
      <c r="M854" s="12" t="str">
        <f t="shared" si="180"/>
        <v/>
      </c>
      <c r="N854" s="13"/>
    </row>
    <row r="855" spans="2:14">
      <c r="B855" s="271">
        <v>2700</v>
      </c>
      <c r="C855" s="1845" t="s">
        <v>217</v>
      </c>
      <c r="D855" s="1846"/>
      <c r="E855" s="309">
        <f>F855+G855+H855</f>
        <v>0</v>
      </c>
      <c r="F855" s="1408"/>
      <c r="G855" s="1409"/>
      <c r="H855" s="1410"/>
      <c r="I855" s="1408"/>
      <c r="J855" s="1409"/>
      <c r="K855" s="1410"/>
      <c r="L855" s="309">
        <f>I855+J855+K855</f>
        <v>0</v>
      </c>
      <c r="M855" s="12" t="str">
        <f t="shared" si="180"/>
        <v/>
      </c>
      <c r="N855" s="13"/>
    </row>
    <row r="856" spans="2:14">
      <c r="B856" s="271">
        <v>2800</v>
      </c>
      <c r="C856" s="1845" t="s">
        <v>1613</v>
      </c>
      <c r="D856" s="1846"/>
      <c r="E856" s="309">
        <f t="shared" ref="E856:L856" si="184">SUM(E857:E859)</f>
        <v>0</v>
      </c>
      <c r="F856" s="273">
        <f t="shared" si="184"/>
        <v>0</v>
      </c>
      <c r="G856" s="274">
        <f t="shared" si="184"/>
        <v>0</v>
      </c>
      <c r="H856" s="275">
        <f t="shared" si="184"/>
        <v>0</v>
      </c>
      <c r="I856" s="273">
        <f t="shared" si="184"/>
        <v>0</v>
      </c>
      <c r="J856" s="274">
        <f t="shared" si="184"/>
        <v>0</v>
      </c>
      <c r="K856" s="275">
        <f t="shared" si="184"/>
        <v>0</v>
      </c>
      <c r="L856" s="309">
        <f t="shared" si="184"/>
        <v>0</v>
      </c>
      <c r="M856" s="12" t="str">
        <f t="shared" si="180"/>
        <v/>
      </c>
      <c r="N856" s="13"/>
    </row>
    <row r="857" spans="2:14">
      <c r="B857" s="291"/>
      <c r="C857" s="278">
        <v>2810</v>
      </c>
      <c r="D857" s="339" t="s">
        <v>2048</v>
      </c>
      <c r="E857" s="280">
        <f>F857+G857+H857</f>
        <v>0</v>
      </c>
      <c r="F857" s="152"/>
      <c r="G857" s="153"/>
      <c r="H857" s="1404"/>
      <c r="I857" s="152"/>
      <c r="J857" s="153"/>
      <c r="K857" s="1404"/>
      <c r="L857" s="280">
        <f>I857+J857+K857</f>
        <v>0</v>
      </c>
      <c r="M857" s="12" t="str">
        <f t="shared" si="180"/>
        <v/>
      </c>
      <c r="N857" s="13"/>
    </row>
    <row r="858" spans="2:14">
      <c r="B858" s="340"/>
      <c r="C858" s="292">
        <v>2820</v>
      </c>
      <c r="D858" s="341" t="s">
        <v>2049</v>
      </c>
      <c r="E858" s="294">
        <f>F858+G858+H858</f>
        <v>0</v>
      </c>
      <c r="F858" s="158"/>
      <c r="G858" s="159"/>
      <c r="H858" s="1406"/>
      <c r="I858" s="158"/>
      <c r="J858" s="159"/>
      <c r="K858" s="1406"/>
      <c r="L858" s="294">
        <f>I858+J858+K858</f>
        <v>0</v>
      </c>
      <c r="M858" s="12" t="str">
        <f t="shared" si="180"/>
        <v/>
      </c>
      <c r="N858" s="13"/>
    </row>
    <row r="859" spans="2:14" ht="31.5">
      <c r="B859" s="291"/>
      <c r="C859" s="284">
        <v>2890</v>
      </c>
      <c r="D859" s="342" t="s">
        <v>2050</v>
      </c>
      <c r="E859" s="286">
        <f>F859+G859+H859</f>
        <v>0</v>
      </c>
      <c r="F859" s="173"/>
      <c r="G859" s="174"/>
      <c r="H859" s="1407"/>
      <c r="I859" s="173"/>
      <c r="J859" s="174"/>
      <c r="K859" s="1407"/>
      <c r="L859" s="286">
        <f>I859+J859+K859</f>
        <v>0</v>
      </c>
      <c r="M859" s="12" t="str">
        <f t="shared" si="180"/>
        <v/>
      </c>
      <c r="N859" s="13"/>
    </row>
    <row r="860" spans="2:14">
      <c r="B860" s="271">
        <v>2900</v>
      </c>
      <c r="C860" s="1837" t="s">
        <v>218</v>
      </c>
      <c r="D860" s="1838"/>
      <c r="E860" s="309">
        <f t="shared" ref="E860:L860" si="185">SUM(E861:E868)</f>
        <v>0</v>
      </c>
      <c r="F860" s="273">
        <f t="shared" si="185"/>
        <v>0</v>
      </c>
      <c r="G860" s="273">
        <f t="shared" si="185"/>
        <v>0</v>
      </c>
      <c r="H860" s="273">
        <f t="shared" si="185"/>
        <v>0</v>
      </c>
      <c r="I860" s="273">
        <f t="shared" si="185"/>
        <v>0</v>
      </c>
      <c r="J860" s="273">
        <f t="shared" si="185"/>
        <v>0</v>
      </c>
      <c r="K860" s="273">
        <f t="shared" si="185"/>
        <v>0</v>
      </c>
      <c r="L860" s="273">
        <f t="shared" si="185"/>
        <v>0</v>
      </c>
      <c r="M860" s="12" t="str">
        <f t="shared" si="180"/>
        <v/>
      </c>
      <c r="N860" s="13"/>
    </row>
    <row r="861" spans="2:14">
      <c r="B861" s="345"/>
      <c r="C861" s="278">
        <v>2910</v>
      </c>
      <c r="D861" s="346" t="s">
        <v>1905</v>
      </c>
      <c r="E861" s="280">
        <f t="shared" ref="E861:E868" si="186">F861+G861+H861</f>
        <v>0</v>
      </c>
      <c r="F861" s="152"/>
      <c r="G861" s="153"/>
      <c r="H861" s="1404"/>
      <c r="I861" s="152"/>
      <c r="J861" s="153"/>
      <c r="K861" s="1404"/>
      <c r="L861" s="280">
        <f t="shared" ref="L861:L868" si="187">I861+J861+K861</f>
        <v>0</v>
      </c>
      <c r="M861" s="12" t="str">
        <f t="shared" si="180"/>
        <v/>
      </c>
      <c r="N861" s="13"/>
    </row>
    <row r="862" spans="2:14">
      <c r="B862" s="345"/>
      <c r="C862" s="278">
        <v>2920</v>
      </c>
      <c r="D862" s="346" t="s">
        <v>219</v>
      </c>
      <c r="E862" s="280">
        <f t="shared" si="186"/>
        <v>0</v>
      </c>
      <c r="F862" s="152"/>
      <c r="G862" s="153"/>
      <c r="H862" s="1404"/>
      <c r="I862" s="152"/>
      <c r="J862" s="153"/>
      <c r="K862" s="1404"/>
      <c r="L862" s="280">
        <f t="shared" si="187"/>
        <v>0</v>
      </c>
      <c r="M862" s="12" t="str">
        <f t="shared" si="180"/>
        <v/>
      </c>
      <c r="N862" s="13"/>
    </row>
    <row r="863" spans="2:14" ht="31.5">
      <c r="B863" s="345"/>
      <c r="C863" s="323">
        <v>2969</v>
      </c>
      <c r="D863" s="347" t="s">
        <v>220</v>
      </c>
      <c r="E863" s="325">
        <f t="shared" si="186"/>
        <v>0</v>
      </c>
      <c r="F863" s="444"/>
      <c r="G863" s="445"/>
      <c r="H863" s="1411"/>
      <c r="I863" s="444"/>
      <c r="J863" s="445"/>
      <c r="K863" s="1411"/>
      <c r="L863" s="325">
        <f t="shared" si="187"/>
        <v>0</v>
      </c>
      <c r="M863" s="12" t="str">
        <f t="shared" si="180"/>
        <v/>
      </c>
      <c r="N863" s="13"/>
    </row>
    <row r="864" spans="2:14" ht="31.5">
      <c r="B864" s="345"/>
      <c r="C864" s="348">
        <v>2970</v>
      </c>
      <c r="D864" s="349" t="s">
        <v>221</v>
      </c>
      <c r="E864" s="350">
        <f t="shared" si="186"/>
        <v>0</v>
      </c>
      <c r="F864" s="623"/>
      <c r="G864" s="624"/>
      <c r="H864" s="1412"/>
      <c r="I864" s="623"/>
      <c r="J864" s="624"/>
      <c r="K864" s="1412"/>
      <c r="L864" s="350">
        <f t="shared" si="187"/>
        <v>0</v>
      </c>
      <c r="M864" s="12" t="str">
        <f t="shared" si="180"/>
        <v/>
      </c>
      <c r="N864" s="13"/>
    </row>
    <row r="865" spans="2:14">
      <c r="B865" s="345"/>
      <c r="C865" s="332">
        <v>2989</v>
      </c>
      <c r="D865" s="354" t="s">
        <v>222</v>
      </c>
      <c r="E865" s="334">
        <f t="shared" si="186"/>
        <v>0</v>
      </c>
      <c r="F865" s="588"/>
      <c r="G865" s="589"/>
      <c r="H865" s="1413"/>
      <c r="I865" s="588"/>
      <c r="J865" s="589"/>
      <c r="K865" s="1413"/>
      <c r="L865" s="334">
        <f t="shared" si="187"/>
        <v>0</v>
      </c>
      <c r="M865" s="12" t="str">
        <f t="shared" si="180"/>
        <v/>
      </c>
      <c r="N865" s="13"/>
    </row>
    <row r="866" spans="2:14">
      <c r="B866" s="291"/>
      <c r="C866" s="317">
        <v>2990</v>
      </c>
      <c r="D866" s="355" t="s">
        <v>1924</v>
      </c>
      <c r="E866" s="319">
        <f t="shared" si="186"/>
        <v>0</v>
      </c>
      <c r="F866" s="449"/>
      <c r="G866" s="450"/>
      <c r="H866" s="1414"/>
      <c r="I866" s="449"/>
      <c r="J866" s="450"/>
      <c r="K866" s="1414"/>
      <c r="L866" s="319">
        <f t="shared" si="187"/>
        <v>0</v>
      </c>
      <c r="M866" s="12" t="str">
        <f t="shared" si="180"/>
        <v/>
      </c>
      <c r="N866" s="13"/>
    </row>
    <row r="867" spans="2:14">
      <c r="B867" s="291"/>
      <c r="C867" s="317">
        <v>2991</v>
      </c>
      <c r="D867" s="355" t="s">
        <v>223</v>
      </c>
      <c r="E867" s="319">
        <f t="shared" si="186"/>
        <v>0</v>
      </c>
      <c r="F867" s="449"/>
      <c r="G867" s="450"/>
      <c r="H867" s="1414"/>
      <c r="I867" s="449"/>
      <c r="J867" s="450"/>
      <c r="K867" s="1414"/>
      <c r="L867" s="319">
        <f t="shared" si="187"/>
        <v>0</v>
      </c>
      <c r="M867" s="12" t="str">
        <f t="shared" si="180"/>
        <v/>
      </c>
      <c r="N867" s="13"/>
    </row>
    <row r="868" spans="2:14">
      <c r="B868" s="291"/>
      <c r="C868" s="284">
        <v>2992</v>
      </c>
      <c r="D868" s="356" t="s">
        <v>224</v>
      </c>
      <c r="E868" s="286">
        <f t="shared" si="186"/>
        <v>0</v>
      </c>
      <c r="F868" s="173"/>
      <c r="G868" s="174"/>
      <c r="H868" s="1407"/>
      <c r="I868" s="173"/>
      <c r="J868" s="174"/>
      <c r="K868" s="1407"/>
      <c r="L868" s="286">
        <f t="shared" si="187"/>
        <v>0</v>
      </c>
      <c r="M868" s="12" t="str">
        <f t="shared" ref="M868:M899" si="188">(IF($E868&lt;&gt;0,$M$2,IF($L868&lt;&gt;0,$M$2,"")))</f>
        <v/>
      </c>
      <c r="N868" s="13"/>
    </row>
    <row r="869" spans="2:14">
      <c r="B869" s="271">
        <v>3300</v>
      </c>
      <c r="C869" s="357" t="s">
        <v>1955</v>
      </c>
      <c r="D869" s="1466"/>
      <c r="E869" s="309">
        <f t="shared" ref="E869:L869" si="189">SUM(E870:E874)</f>
        <v>0</v>
      </c>
      <c r="F869" s="273">
        <f t="shared" si="189"/>
        <v>0</v>
      </c>
      <c r="G869" s="274">
        <f t="shared" si="189"/>
        <v>0</v>
      </c>
      <c r="H869" s="275">
        <f t="shared" si="189"/>
        <v>0</v>
      </c>
      <c r="I869" s="273">
        <f t="shared" si="189"/>
        <v>0</v>
      </c>
      <c r="J869" s="274">
        <f t="shared" si="189"/>
        <v>0</v>
      </c>
      <c r="K869" s="275">
        <f t="shared" si="189"/>
        <v>0</v>
      </c>
      <c r="L869" s="309">
        <f t="shared" si="189"/>
        <v>0</v>
      </c>
      <c r="M869" s="12" t="str">
        <f t="shared" si="188"/>
        <v/>
      </c>
      <c r="N869" s="13"/>
    </row>
    <row r="870" spans="2:14">
      <c r="B870" s="290"/>
      <c r="C870" s="278">
        <v>3301</v>
      </c>
      <c r="D870" s="358" t="s">
        <v>225</v>
      </c>
      <c r="E870" s="280">
        <f t="shared" ref="E870:E877" si="190">F870+G870+H870</f>
        <v>0</v>
      </c>
      <c r="F870" s="481">
        <v>0</v>
      </c>
      <c r="G870" s="482">
        <v>0</v>
      </c>
      <c r="H870" s="154">
        <v>0</v>
      </c>
      <c r="I870" s="481">
        <v>0</v>
      </c>
      <c r="J870" s="482">
        <v>0</v>
      </c>
      <c r="K870" s="154">
        <v>0</v>
      </c>
      <c r="L870" s="280">
        <f t="shared" ref="L870:L877" si="191">I870+J870+K870</f>
        <v>0</v>
      </c>
      <c r="M870" s="12" t="str">
        <f t="shared" si="188"/>
        <v/>
      </c>
      <c r="N870" s="13"/>
    </row>
    <row r="871" spans="2:14">
      <c r="B871" s="290"/>
      <c r="C871" s="292">
        <v>3302</v>
      </c>
      <c r="D871" s="359" t="s">
        <v>700</v>
      </c>
      <c r="E871" s="294">
        <f t="shared" si="190"/>
        <v>0</v>
      </c>
      <c r="F871" s="483">
        <v>0</v>
      </c>
      <c r="G871" s="484">
        <v>0</v>
      </c>
      <c r="H871" s="160">
        <v>0</v>
      </c>
      <c r="I871" s="483">
        <v>0</v>
      </c>
      <c r="J871" s="484">
        <v>0</v>
      </c>
      <c r="K871" s="160">
        <v>0</v>
      </c>
      <c r="L871" s="294">
        <f t="shared" si="191"/>
        <v>0</v>
      </c>
      <c r="M871" s="12" t="str">
        <f t="shared" si="188"/>
        <v/>
      </c>
      <c r="N871" s="13"/>
    </row>
    <row r="872" spans="2:14">
      <c r="B872" s="290"/>
      <c r="C872" s="292">
        <v>3304</v>
      </c>
      <c r="D872" s="359" t="s">
        <v>226</v>
      </c>
      <c r="E872" s="294">
        <f t="shared" si="190"/>
        <v>0</v>
      </c>
      <c r="F872" s="483">
        <v>0</v>
      </c>
      <c r="G872" s="484">
        <v>0</v>
      </c>
      <c r="H872" s="160">
        <v>0</v>
      </c>
      <c r="I872" s="483">
        <v>0</v>
      </c>
      <c r="J872" s="484">
        <v>0</v>
      </c>
      <c r="K872" s="160">
        <v>0</v>
      </c>
      <c r="L872" s="294">
        <f t="shared" si="191"/>
        <v>0</v>
      </c>
      <c r="M872" s="12" t="str">
        <f t="shared" si="188"/>
        <v/>
      </c>
      <c r="N872" s="13"/>
    </row>
    <row r="873" spans="2:14" ht="47.25">
      <c r="B873" s="290"/>
      <c r="C873" s="284">
        <v>3306</v>
      </c>
      <c r="D873" s="360" t="s">
        <v>2051</v>
      </c>
      <c r="E873" s="294">
        <f t="shared" si="190"/>
        <v>0</v>
      </c>
      <c r="F873" s="483">
        <v>0</v>
      </c>
      <c r="G873" s="484">
        <v>0</v>
      </c>
      <c r="H873" s="160">
        <v>0</v>
      </c>
      <c r="I873" s="483">
        <v>0</v>
      </c>
      <c r="J873" s="484">
        <v>0</v>
      </c>
      <c r="K873" s="160">
        <v>0</v>
      </c>
      <c r="L873" s="294">
        <f t="shared" si="191"/>
        <v>0</v>
      </c>
      <c r="M873" s="12" t="str">
        <f t="shared" si="188"/>
        <v/>
      </c>
      <c r="N873" s="13"/>
    </row>
    <row r="874" spans="2:14">
      <c r="B874" s="290"/>
      <c r="C874" s="284">
        <v>3307</v>
      </c>
      <c r="D874" s="360" t="s">
        <v>1966</v>
      </c>
      <c r="E874" s="286">
        <f t="shared" si="190"/>
        <v>0</v>
      </c>
      <c r="F874" s="485">
        <v>0</v>
      </c>
      <c r="G874" s="486">
        <v>0</v>
      </c>
      <c r="H874" s="175">
        <v>0</v>
      </c>
      <c r="I874" s="485">
        <v>0</v>
      </c>
      <c r="J874" s="486">
        <v>0</v>
      </c>
      <c r="K874" s="175">
        <v>0</v>
      </c>
      <c r="L874" s="286">
        <f t="shared" si="191"/>
        <v>0</v>
      </c>
      <c r="M874" s="12" t="str">
        <f t="shared" si="188"/>
        <v/>
      </c>
      <c r="N874" s="13"/>
    </row>
    <row r="875" spans="2:14">
      <c r="B875" s="271">
        <v>3900</v>
      </c>
      <c r="C875" s="1837" t="s">
        <v>227</v>
      </c>
      <c r="D875" s="1838"/>
      <c r="E875" s="309">
        <f t="shared" si="190"/>
        <v>0</v>
      </c>
      <c r="F875" s="1456">
        <v>0</v>
      </c>
      <c r="G875" s="1457">
        <v>0</v>
      </c>
      <c r="H875" s="1458">
        <v>0</v>
      </c>
      <c r="I875" s="1456">
        <v>0</v>
      </c>
      <c r="J875" s="1457">
        <v>0</v>
      </c>
      <c r="K875" s="1458">
        <v>0</v>
      </c>
      <c r="L875" s="309">
        <f t="shared" si="191"/>
        <v>0</v>
      </c>
      <c r="M875" s="12" t="str">
        <f t="shared" si="188"/>
        <v/>
      </c>
      <c r="N875" s="13"/>
    </row>
    <row r="876" spans="2:14">
      <c r="B876" s="271">
        <v>4000</v>
      </c>
      <c r="C876" s="1837" t="s">
        <v>228</v>
      </c>
      <c r="D876" s="1838"/>
      <c r="E876" s="309">
        <f t="shared" si="190"/>
        <v>0</v>
      </c>
      <c r="F876" s="1408"/>
      <c r="G876" s="1409"/>
      <c r="H876" s="1410"/>
      <c r="I876" s="1408"/>
      <c r="J876" s="1409"/>
      <c r="K876" s="1410"/>
      <c r="L876" s="309">
        <f t="shared" si="191"/>
        <v>0</v>
      </c>
      <c r="M876" s="12" t="str">
        <f t="shared" si="188"/>
        <v/>
      </c>
      <c r="N876" s="13"/>
    </row>
    <row r="877" spans="2:14">
      <c r="B877" s="271">
        <v>4100</v>
      </c>
      <c r="C877" s="1837" t="s">
        <v>229</v>
      </c>
      <c r="D877" s="1838"/>
      <c r="E877" s="309">
        <f t="shared" si="190"/>
        <v>0</v>
      </c>
      <c r="F877" s="1457">
        <v>0</v>
      </c>
      <c r="G877" s="1457">
        <v>0</v>
      </c>
      <c r="H877" s="1458">
        <v>0</v>
      </c>
      <c r="I877" s="1604">
        <v>0</v>
      </c>
      <c r="J877" s="1457">
        <v>0</v>
      </c>
      <c r="K877" s="1457">
        <v>0</v>
      </c>
      <c r="L877" s="309">
        <f t="shared" si="191"/>
        <v>0</v>
      </c>
      <c r="M877" s="12" t="str">
        <f t="shared" si="188"/>
        <v/>
      </c>
      <c r="N877" s="13"/>
    </row>
    <row r="878" spans="2:14">
      <c r="B878" s="271">
        <v>4200</v>
      </c>
      <c r="C878" s="1837" t="s">
        <v>230</v>
      </c>
      <c r="D878" s="1838"/>
      <c r="E878" s="309">
        <f t="shared" ref="E878:L878" si="192">SUM(E879:E884)</f>
        <v>0</v>
      </c>
      <c r="F878" s="273">
        <f t="shared" si="192"/>
        <v>0</v>
      </c>
      <c r="G878" s="274">
        <f t="shared" si="192"/>
        <v>0</v>
      </c>
      <c r="H878" s="275">
        <f t="shared" si="192"/>
        <v>0</v>
      </c>
      <c r="I878" s="273">
        <f t="shared" si="192"/>
        <v>0</v>
      </c>
      <c r="J878" s="274">
        <f t="shared" si="192"/>
        <v>0</v>
      </c>
      <c r="K878" s="275">
        <f t="shared" si="192"/>
        <v>0</v>
      </c>
      <c r="L878" s="309">
        <f t="shared" si="192"/>
        <v>0</v>
      </c>
      <c r="M878" s="12" t="str">
        <f t="shared" si="188"/>
        <v/>
      </c>
      <c r="N878" s="13"/>
    </row>
    <row r="879" spans="2:14">
      <c r="B879" s="361"/>
      <c r="C879" s="278">
        <v>4201</v>
      </c>
      <c r="D879" s="279" t="s">
        <v>231</v>
      </c>
      <c r="E879" s="280">
        <f t="shared" ref="E879:E884" si="193">F879+G879+H879</f>
        <v>0</v>
      </c>
      <c r="F879" s="152"/>
      <c r="G879" s="153"/>
      <c r="H879" s="1404"/>
      <c r="I879" s="152"/>
      <c r="J879" s="153"/>
      <c r="K879" s="1404"/>
      <c r="L879" s="280">
        <f t="shared" ref="L879:L884" si="194">I879+J879+K879</f>
        <v>0</v>
      </c>
      <c r="M879" s="12" t="str">
        <f t="shared" si="188"/>
        <v/>
      </c>
      <c r="N879" s="13"/>
    </row>
    <row r="880" spans="2:14">
      <c r="B880" s="361"/>
      <c r="C880" s="292">
        <v>4202</v>
      </c>
      <c r="D880" s="362" t="s">
        <v>232</v>
      </c>
      <c r="E880" s="294">
        <f t="shared" si="193"/>
        <v>0</v>
      </c>
      <c r="F880" s="158"/>
      <c r="G880" s="159"/>
      <c r="H880" s="1406"/>
      <c r="I880" s="158"/>
      <c r="J880" s="159"/>
      <c r="K880" s="1406"/>
      <c r="L880" s="294">
        <f t="shared" si="194"/>
        <v>0</v>
      </c>
      <c r="M880" s="12" t="str">
        <f t="shared" si="188"/>
        <v/>
      </c>
      <c r="N880" s="13"/>
    </row>
    <row r="881" spans="2:14">
      <c r="B881" s="361"/>
      <c r="C881" s="292">
        <v>4214</v>
      </c>
      <c r="D881" s="362" t="s">
        <v>233</v>
      </c>
      <c r="E881" s="294">
        <f t="shared" si="193"/>
        <v>0</v>
      </c>
      <c r="F881" s="158"/>
      <c r="G881" s="159"/>
      <c r="H881" s="1406"/>
      <c r="I881" s="158"/>
      <c r="J881" s="159"/>
      <c r="K881" s="1406"/>
      <c r="L881" s="294">
        <f t="shared" si="194"/>
        <v>0</v>
      </c>
      <c r="M881" s="12" t="str">
        <f t="shared" si="188"/>
        <v/>
      </c>
      <c r="N881" s="13"/>
    </row>
    <row r="882" spans="2:14">
      <c r="B882" s="361"/>
      <c r="C882" s="292">
        <v>4217</v>
      </c>
      <c r="D882" s="362" t="s">
        <v>234</v>
      </c>
      <c r="E882" s="294">
        <f t="shared" si="193"/>
        <v>0</v>
      </c>
      <c r="F882" s="158"/>
      <c r="G882" s="159"/>
      <c r="H882" s="1406"/>
      <c r="I882" s="158"/>
      <c r="J882" s="159"/>
      <c r="K882" s="1406"/>
      <c r="L882" s="294">
        <f t="shared" si="194"/>
        <v>0</v>
      </c>
      <c r="M882" s="12" t="str">
        <f t="shared" si="188"/>
        <v/>
      </c>
      <c r="N882" s="13"/>
    </row>
    <row r="883" spans="2:14">
      <c r="B883" s="361"/>
      <c r="C883" s="292">
        <v>4218</v>
      </c>
      <c r="D883" s="293" t="s">
        <v>235</v>
      </c>
      <c r="E883" s="294">
        <f t="shared" si="193"/>
        <v>0</v>
      </c>
      <c r="F883" s="158"/>
      <c r="G883" s="159"/>
      <c r="H883" s="1406"/>
      <c r="I883" s="158"/>
      <c r="J883" s="159"/>
      <c r="K883" s="1406"/>
      <c r="L883" s="294">
        <f t="shared" si="194"/>
        <v>0</v>
      </c>
      <c r="M883" s="12" t="str">
        <f t="shared" si="188"/>
        <v/>
      </c>
      <c r="N883" s="13"/>
    </row>
    <row r="884" spans="2:14">
      <c r="B884" s="361"/>
      <c r="C884" s="284">
        <v>4219</v>
      </c>
      <c r="D884" s="342" t="s">
        <v>236</v>
      </c>
      <c r="E884" s="286">
        <f t="shared" si="193"/>
        <v>0</v>
      </c>
      <c r="F884" s="173"/>
      <c r="G884" s="174"/>
      <c r="H884" s="1407"/>
      <c r="I884" s="173"/>
      <c r="J884" s="174"/>
      <c r="K884" s="1407"/>
      <c r="L884" s="286">
        <f t="shared" si="194"/>
        <v>0</v>
      </c>
      <c r="M884" s="12" t="str">
        <f t="shared" si="188"/>
        <v/>
      </c>
      <c r="N884" s="13"/>
    </row>
    <row r="885" spans="2:14">
      <c r="B885" s="271">
        <v>4300</v>
      </c>
      <c r="C885" s="1837" t="s">
        <v>1614</v>
      </c>
      <c r="D885" s="1838"/>
      <c r="E885" s="309">
        <f t="shared" ref="E885:L885" si="195">SUM(E886:E888)</f>
        <v>0</v>
      </c>
      <c r="F885" s="273">
        <f t="shared" si="195"/>
        <v>0</v>
      </c>
      <c r="G885" s="274">
        <f t="shared" si="195"/>
        <v>0</v>
      </c>
      <c r="H885" s="275">
        <f t="shared" si="195"/>
        <v>0</v>
      </c>
      <c r="I885" s="273">
        <f t="shared" si="195"/>
        <v>0</v>
      </c>
      <c r="J885" s="274">
        <f t="shared" si="195"/>
        <v>0</v>
      </c>
      <c r="K885" s="275">
        <f t="shared" si="195"/>
        <v>0</v>
      </c>
      <c r="L885" s="309">
        <f t="shared" si="195"/>
        <v>0</v>
      </c>
      <c r="M885" s="12" t="str">
        <f t="shared" si="188"/>
        <v/>
      </c>
      <c r="N885" s="13"/>
    </row>
    <row r="886" spans="2:14">
      <c r="B886" s="361"/>
      <c r="C886" s="278">
        <v>4301</v>
      </c>
      <c r="D886" s="310" t="s">
        <v>237</v>
      </c>
      <c r="E886" s="280">
        <f t="shared" ref="E886:E891" si="196">F886+G886+H886</f>
        <v>0</v>
      </c>
      <c r="F886" s="152"/>
      <c r="G886" s="153"/>
      <c r="H886" s="1404"/>
      <c r="I886" s="152"/>
      <c r="J886" s="153"/>
      <c r="K886" s="1404"/>
      <c r="L886" s="280">
        <f t="shared" ref="L886:L891" si="197">I886+J886+K886</f>
        <v>0</v>
      </c>
      <c r="M886" s="12" t="str">
        <f t="shared" si="188"/>
        <v/>
      </c>
      <c r="N886" s="13"/>
    </row>
    <row r="887" spans="2:14">
      <c r="B887" s="361"/>
      <c r="C887" s="292">
        <v>4302</v>
      </c>
      <c r="D887" s="362" t="s">
        <v>238</v>
      </c>
      <c r="E887" s="294">
        <f t="shared" si="196"/>
        <v>0</v>
      </c>
      <c r="F887" s="158"/>
      <c r="G887" s="159"/>
      <c r="H887" s="1406"/>
      <c r="I887" s="158"/>
      <c r="J887" s="159"/>
      <c r="K887" s="1406"/>
      <c r="L887" s="294">
        <f t="shared" si="197"/>
        <v>0</v>
      </c>
      <c r="M887" s="12" t="str">
        <f t="shared" si="188"/>
        <v/>
      </c>
      <c r="N887" s="13"/>
    </row>
    <row r="888" spans="2:14">
      <c r="B888" s="361"/>
      <c r="C888" s="284">
        <v>4309</v>
      </c>
      <c r="D888" s="300" t="s">
        <v>239</v>
      </c>
      <c r="E888" s="286">
        <f t="shared" si="196"/>
        <v>0</v>
      </c>
      <c r="F888" s="173"/>
      <c r="G888" s="174"/>
      <c r="H888" s="1407"/>
      <c r="I888" s="173"/>
      <c r="J888" s="174"/>
      <c r="K888" s="1407"/>
      <c r="L888" s="286">
        <f t="shared" si="197"/>
        <v>0</v>
      </c>
      <c r="M888" s="12" t="str">
        <f t="shared" si="188"/>
        <v/>
      </c>
      <c r="N888" s="13"/>
    </row>
    <row r="889" spans="2:14">
      <c r="B889" s="271">
        <v>4400</v>
      </c>
      <c r="C889" s="1837" t="s">
        <v>1611</v>
      </c>
      <c r="D889" s="1838"/>
      <c r="E889" s="309">
        <f t="shared" si="196"/>
        <v>0</v>
      </c>
      <c r="F889" s="1408"/>
      <c r="G889" s="1409"/>
      <c r="H889" s="1410"/>
      <c r="I889" s="1408"/>
      <c r="J889" s="1409"/>
      <c r="K889" s="1410"/>
      <c r="L889" s="309">
        <f t="shared" si="197"/>
        <v>0</v>
      </c>
      <c r="M889" s="12" t="str">
        <f t="shared" si="188"/>
        <v/>
      </c>
      <c r="N889" s="13"/>
    </row>
    <row r="890" spans="2:14">
      <c r="B890" s="271">
        <v>4500</v>
      </c>
      <c r="C890" s="1837" t="s">
        <v>1612</v>
      </c>
      <c r="D890" s="1838"/>
      <c r="E890" s="309">
        <f t="shared" si="196"/>
        <v>0</v>
      </c>
      <c r="F890" s="1408"/>
      <c r="G890" s="1409"/>
      <c r="H890" s="1410"/>
      <c r="I890" s="1408"/>
      <c r="J890" s="1409"/>
      <c r="K890" s="1410"/>
      <c r="L890" s="309">
        <f t="shared" si="197"/>
        <v>0</v>
      </c>
      <c r="M890" s="12" t="str">
        <f t="shared" si="188"/>
        <v/>
      </c>
      <c r="N890" s="13"/>
    </row>
    <row r="891" spans="2:14">
      <c r="B891" s="271">
        <v>4600</v>
      </c>
      <c r="C891" s="1845" t="s">
        <v>240</v>
      </c>
      <c r="D891" s="1846"/>
      <c r="E891" s="309">
        <f t="shared" si="196"/>
        <v>0</v>
      </c>
      <c r="F891" s="1408"/>
      <c r="G891" s="1409"/>
      <c r="H891" s="1410"/>
      <c r="I891" s="1408"/>
      <c r="J891" s="1409"/>
      <c r="K891" s="1410"/>
      <c r="L891" s="309">
        <f t="shared" si="197"/>
        <v>0</v>
      </c>
      <c r="M891" s="12" t="str">
        <f t="shared" si="188"/>
        <v/>
      </c>
      <c r="N891" s="13"/>
    </row>
    <row r="892" spans="2:14">
      <c r="B892" s="271">
        <v>4900</v>
      </c>
      <c r="C892" s="1837" t="s">
        <v>266</v>
      </c>
      <c r="D892" s="1838"/>
      <c r="E892" s="309">
        <f t="shared" ref="E892:L892" si="198">+E893+E894</f>
        <v>0</v>
      </c>
      <c r="F892" s="273">
        <f t="shared" si="198"/>
        <v>0</v>
      </c>
      <c r="G892" s="274">
        <f t="shared" si="198"/>
        <v>0</v>
      </c>
      <c r="H892" s="275">
        <f t="shared" si="198"/>
        <v>0</v>
      </c>
      <c r="I892" s="273">
        <f t="shared" si="198"/>
        <v>0</v>
      </c>
      <c r="J892" s="274">
        <f t="shared" si="198"/>
        <v>0</v>
      </c>
      <c r="K892" s="275">
        <f t="shared" si="198"/>
        <v>0</v>
      </c>
      <c r="L892" s="309">
        <f t="shared" si="198"/>
        <v>0</v>
      </c>
      <c r="M892" s="12" t="str">
        <f t="shared" si="188"/>
        <v/>
      </c>
      <c r="N892" s="13"/>
    </row>
    <row r="893" spans="2:14">
      <c r="B893" s="361"/>
      <c r="C893" s="278">
        <v>4901</v>
      </c>
      <c r="D893" s="363" t="s">
        <v>267</v>
      </c>
      <c r="E893" s="280">
        <f>F893+G893+H893</f>
        <v>0</v>
      </c>
      <c r="F893" s="152"/>
      <c r="G893" s="153"/>
      <c r="H893" s="1404"/>
      <c r="I893" s="152"/>
      <c r="J893" s="153"/>
      <c r="K893" s="1404"/>
      <c r="L893" s="280">
        <f>I893+J893+K893</f>
        <v>0</v>
      </c>
      <c r="M893" s="12" t="str">
        <f t="shared" si="188"/>
        <v/>
      </c>
      <c r="N893" s="13"/>
    </row>
    <row r="894" spans="2:14">
      <c r="B894" s="361"/>
      <c r="C894" s="284">
        <v>4902</v>
      </c>
      <c r="D894" s="300" t="s">
        <v>268</v>
      </c>
      <c r="E894" s="286">
        <f>F894+G894+H894</f>
        <v>0</v>
      </c>
      <c r="F894" s="173"/>
      <c r="G894" s="174"/>
      <c r="H894" s="1407"/>
      <c r="I894" s="173"/>
      <c r="J894" s="174"/>
      <c r="K894" s="1407"/>
      <c r="L894" s="286">
        <f>I894+J894+K894</f>
        <v>0</v>
      </c>
      <c r="M894" s="12" t="str">
        <f t="shared" si="188"/>
        <v/>
      </c>
      <c r="N894" s="13"/>
    </row>
    <row r="895" spans="2:14">
      <c r="B895" s="364">
        <v>5100</v>
      </c>
      <c r="C895" s="1841" t="s">
        <v>241</v>
      </c>
      <c r="D895" s="1842"/>
      <c r="E895" s="309">
        <f>F895+G895+H895</f>
        <v>0</v>
      </c>
      <c r="F895" s="1408"/>
      <c r="G895" s="1409"/>
      <c r="H895" s="1410"/>
      <c r="I895" s="1408"/>
      <c r="J895" s="1409"/>
      <c r="K895" s="1410"/>
      <c r="L895" s="309">
        <f>I895+J895+K895</f>
        <v>0</v>
      </c>
      <c r="M895" s="12" t="str">
        <f t="shared" si="188"/>
        <v/>
      </c>
      <c r="N895" s="13"/>
    </row>
    <row r="896" spans="2:14">
      <c r="B896" s="364">
        <v>5200</v>
      </c>
      <c r="C896" s="1841" t="s">
        <v>242</v>
      </c>
      <c r="D896" s="1842"/>
      <c r="E896" s="309">
        <f t="shared" ref="E896:L896" si="199">SUM(E897:E903)</f>
        <v>0</v>
      </c>
      <c r="F896" s="273">
        <f t="shared" si="199"/>
        <v>0</v>
      </c>
      <c r="G896" s="274">
        <f t="shared" si="199"/>
        <v>0</v>
      </c>
      <c r="H896" s="275">
        <f t="shared" si="199"/>
        <v>0</v>
      </c>
      <c r="I896" s="273">
        <f t="shared" si="199"/>
        <v>0</v>
      </c>
      <c r="J896" s="274">
        <f t="shared" si="199"/>
        <v>0</v>
      </c>
      <c r="K896" s="275">
        <f t="shared" si="199"/>
        <v>0</v>
      </c>
      <c r="L896" s="309">
        <f t="shared" si="199"/>
        <v>0</v>
      </c>
      <c r="M896" s="12" t="str">
        <f t="shared" si="188"/>
        <v/>
      </c>
      <c r="N896" s="13"/>
    </row>
    <row r="897" spans="2:14">
      <c r="B897" s="365"/>
      <c r="C897" s="366">
        <v>5201</v>
      </c>
      <c r="D897" s="367" t="s">
        <v>243</v>
      </c>
      <c r="E897" s="280">
        <f t="shared" ref="E897:E903" si="200">F897+G897+H897</f>
        <v>0</v>
      </c>
      <c r="F897" s="152"/>
      <c r="G897" s="153"/>
      <c r="H897" s="1404"/>
      <c r="I897" s="152"/>
      <c r="J897" s="153"/>
      <c r="K897" s="1404"/>
      <c r="L897" s="280">
        <f t="shared" ref="L897:L903" si="201">I897+J897+K897</f>
        <v>0</v>
      </c>
      <c r="M897" s="12" t="str">
        <f t="shared" si="188"/>
        <v/>
      </c>
      <c r="N897" s="13"/>
    </row>
    <row r="898" spans="2:14">
      <c r="B898" s="365"/>
      <c r="C898" s="368">
        <v>5202</v>
      </c>
      <c r="D898" s="369" t="s">
        <v>244</v>
      </c>
      <c r="E898" s="294">
        <f t="shared" si="200"/>
        <v>0</v>
      </c>
      <c r="F898" s="158"/>
      <c r="G898" s="159"/>
      <c r="H898" s="1406"/>
      <c r="I898" s="158"/>
      <c r="J898" s="159"/>
      <c r="K898" s="1406"/>
      <c r="L898" s="294">
        <f t="shared" si="201"/>
        <v>0</v>
      </c>
      <c r="M898" s="12" t="str">
        <f t="shared" si="188"/>
        <v/>
      </c>
      <c r="N898" s="13"/>
    </row>
    <row r="899" spans="2:14">
      <c r="B899" s="365"/>
      <c r="C899" s="368">
        <v>5203</v>
      </c>
      <c r="D899" s="369" t="s">
        <v>607</v>
      </c>
      <c r="E899" s="294">
        <f t="shared" si="200"/>
        <v>0</v>
      </c>
      <c r="F899" s="158"/>
      <c r="G899" s="159"/>
      <c r="H899" s="1406"/>
      <c r="I899" s="158"/>
      <c r="J899" s="159"/>
      <c r="K899" s="1406"/>
      <c r="L899" s="294">
        <f t="shared" si="201"/>
        <v>0</v>
      </c>
      <c r="M899" s="12" t="str">
        <f t="shared" si="188"/>
        <v/>
      </c>
      <c r="N899" s="13"/>
    </row>
    <row r="900" spans="2:14">
      <c r="B900" s="365"/>
      <c r="C900" s="368">
        <v>5204</v>
      </c>
      <c r="D900" s="369" t="s">
        <v>608</v>
      </c>
      <c r="E900" s="294">
        <f t="shared" si="200"/>
        <v>0</v>
      </c>
      <c r="F900" s="158"/>
      <c r="G900" s="159"/>
      <c r="H900" s="1406"/>
      <c r="I900" s="158"/>
      <c r="J900" s="159"/>
      <c r="K900" s="1406"/>
      <c r="L900" s="294">
        <f t="shared" si="201"/>
        <v>0</v>
      </c>
      <c r="M900" s="12" t="str">
        <f t="shared" ref="M900:M922" si="202">(IF($E900&lt;&gt;0,$M$2,IF($L900&lt;&gt;0,$M$2,"")))</f>
        <v/>
      </c>
      <c r="N900" s="13"/>
    </row>
    <row r="901" spans="2:14">
      <c r="B901" s="365"/>
      <c r="C901" s="368">
        <v>5205</v>
      </c>
      <c r="D901" s="369" t="s">
        <v>609</v>
      </c>
      <c r="E901" s="294">
        <f t="shared" si="200"/>
        <v>0</v>
      </c>
      <c r="F901" s="158"/>
      <c r="G901" s="159"/>
      <c r="H901" s="1406"/>
      <c r="I901" s="158"/>
      <c r="J901" s="159"/>
      <c r="K901" s="1406"/>
      <c r="L901" s="294">
        <f t="shared" si="201"/>
        <v>0</v>
      </c>
      <c r="M901" s="12" t="str">
        <f t="shared" si="202"/>
        <v/>
      </c>
      <c r="N901" s="13"/>
    </row>
    <row r="902" spans="2:14">
      <c r="B902" s="365"/>
      <c r="C902" s="368">
        <v>5206</v>
      </c>
      <c r="D902" s="369" t="s">
        <v>610</v>
      </c>
      <c r="E902" s="294">
        <f t="shared" si="200"/>
        <v>0</v>
      </c>
      <c r="F902" s="158"/>
      <c r="G902" s="159"/>
      <c r="H902" s="1406"/>
      <c r="I902" s="158"/>
      <c r="J902" s="159"/>
      <c r="K902" s="1406"/>
      <c r="L902" s="294">
        <f t="shared" si="201"/>
        <v>0</v>
      </c>
      <c r="M902" s="12" t="str">
        <f t="shared" si="202"/>
        <v/>
      </c>
      <c r="N902" s="13"/>
    </row>
    <row r="903" spans="2:14">
      <c r="B903" s="365"/>
      <c r="C903" s="370">
        <v>5219</v>
      </c>
      <c r="D903" s="371" t="s">
        <v>611</v>
      </c>
      <c r="E903" s="286">
        <f t="shared" si="200"/>
        <v>0</v>
      </c>
      <c r="F903" s="173"/>
      <c r="G903" s="174"/>
      <c r="H903" s="1407"/>
      <c r="I903" s="173"/>
      <c r="J903" s="174"/>
      <c r="K903" s="1407"/>
      <c r="L903" s="286">
        <f t="shared" si="201"/>
        <v>0</v>
      </c>
      <c r="M903" s="12" t="str">
        <f t="shared" si="202"/>
        <v/>
      </c>
      <c r="N903" s="13"/>
    </row>
    <row r="904" spans="2:14">
      <c r="B904" s="364">
        <v>5300</v>
      </c>
      <c r="C904" s="1841" t="s">
        <v>612</v>
      </c>
      <c r="D904" s="1842"/>
      <c r="E904" s="309">
        <f t="shared" ref="E904:L904" si="203">SUM(E905:E906)</f>
        <v>0</v>
      </c>
      <c r="F904" s="273">
        <f t="shared" si="203"/>
        <v>0</v>
      </c>
      <c r="G904" s="274">
        <f t="shared" si="203"/>
        <v>0</v>
      </c>
      <c r="H904" s="275">
        <f t="shared" si="203"/>
        <v>0</v>
      </c>
      <c r="I904" s="273">
        <f t="shared" si="203"/>
        <v>0</v>
      </c>
      <c r="J904" s="274">
        <f t="shared" si="203"/>
        <v>0</v>
      </c>
      <c r="K904" s="275">
        <f t="shared" si="203"/>
        <v>0</v>
      </c>
      <c r="L904" s="309">
        <f t="shared" si="203"/>
        <v>0</v>
      </c>
      <c r="M904" s="12" t="str">
        <f t="shared" si="202"/>
        <v/>
      </c>
      <c r="N904" s="13"/>
    </row>
    <row r="905" spans="2:14">
      <c r="B905" s="365"/>
      <c r="C905" s="366">
        <v>5301</v>
      </c>
      <c r="D905" s="367" t="s">
        <v>300</v>
      </c>
      <c r="E905" s="280">
        <f>F905+G905+H905</f>
        <v>0</v>
      </c>
      <c r="F905" s="152"/>
      <c r="G905" s="153"/>
      <c r="H905" s="1404"/>
      <c r="I905" s="152"/>
      <c r="J905" s="153"/>
      <c r="K905" s="1404"/>
      <c r="L905" s="280">
        <f>I905+J905+K905</f>
        <v>0</v>
      </c>
      <c r="M905" s="12" t="str">
        <f t="shared" si="202"/>
        <v/>
      </c>
      <c r="N905" s="13"/>
    </row>
    <row r="906" spans="2:14">
      <c r="B906" s="365"/>
      <c r="C906" s="370">
        <v>5309</v>
      </c>
      <c r="D906" s="371" t="s">
        <v>613</v>
      </c>
      <c r="E906" s="286">
        <f>F906+G906+H906</f>
        <v>0</v>
      </c>
      <c r="F906" s="173"/>
      <c r="G906" s="174"/>
      <c r="H906" s="1407"/>
      <c r="I906" s="173"/>
      <c r="J906" s="174"/>
      <c r="K906" s="1407"/>
      <c r="L906" s="286">
        <f>I906+J906+K906</f>
        <v>0</v>
      </c>
      <c r="M906" s="12" t="str">
        <f t="shared" si="202"/>
        <v/>
      </c>
      <c r="N906" s="13"/>
    </row>
    <row r="907" spans="2:14">
      <c r="B907" s="364">
        <v>5400</v>
      </c>
      <c r="C907" s="1841" t="s">
        <v>670</v>
      </c>
      <c r="D907" s="1842"/>
      <c r="E907" s="309">
        <f>F907+G907+H907</f>
        <v>0</v>
      </c>
      <c r="F907" s="1408"/>
      <c r="G907" s="1409"/>
      <c r="H907" s="1410"/>
      <c r="I907" s="1408"/>
      <c r="J907" s="1409"/>
      <c r="K907" s="1410"/>
      <c r="L907" s="309">
        <f>I907+J907+K907</f>
        <v>0</v>
      </c>
      <c r="M907" s="12" t="str">
        <f t="shared" si="202"/>
        <v/>
      </c>
      <c r="N907" s="13"/>
    </row>
    <row r="908" spans="2:14">
      <c r="B908" s="271">
        <v>5500</v>
      </c>
      <c r="C908" s="1837" t="s">
        <v>671</v>
      </c>
      <c r="D908" s="1838"/>
      <c r="E908" s="309">
        <f t="shared" ref="E908:L908" si="204">SUM(E909:E912)</f>
        <v>0</v>
      </c>
      <c r="F908" s="273">
        <f t="shared" si="204"/>
        <v>0</v>
      </c>
      <c r="G908" s="274">
        <f t="shared" si="204"/>
        <v>0</v>
      </c>
      <c r="H908" s="275">
        <f t="shared" si="204"/>
        <v>0</v>
      </c>
      <c r="I908" s="273">
        <f t="shared" si="204"/>
        <v>0</v>
      </c>
      <c r="J908" s="274">
        <f t="shared" si="204"/>
        <v>0</v>
      </c>
      <c r="K908" s="275">
        <f t="shared" si="204"/>
        <v>0</v>
      </c>
      <c r="L908" s="309">
        <f t="shared" si="204"/>
        <v>0</v>
      </c>
      <c r="M908" s="12" t="str">
        <f t="shared" si="202"/>
        <v/>
      </c>
      <c r="N908" s="13"/>
    </row>
    <row r="909" spans="2:14">
      <c r="B909" s="361"/>
      <c r="C909" s="278">
        <v>5501</v>
      </c>
      <c r="D909" s="310" t="s">
        <v>672</v>
      </c>
      <c r="E909" s="280">
        <f>F909+G909+H909</f>
        <v>0</v>
      </c>
      <c r="F909" s="152"/>
      <c r="G909" s="153"/>
      <c r="H909" s="1404"/>
      <c r="I909" s="152"/>
      <c r="J909" s="153"/>
      <c r="K909" s="1404"/>
      <c r="L909" s="280">
        <f>I909+J909+K909</f>
        <v>0</v>
      </c>
      <c r="M909" s="12" t="str">
        <f t="shared" si="202"/>
        <v/>
      </c>
      <c r="N909" s="13"/>
    </row>
    <row r="910" spans="2:14">
      <c r="B910" s="361"/>
      <c r="C910" s="292">
        <v>5502</v>
      </c>
      <c r="D910" s="293" t="s">
        <v>673</v>
      </c>
      <c r="E910" s="294">
        <f>F910+G910+H910</f>
        <v>0</v>
      </c>
      <c r="F910" s="158"/>
      <c r="G910" s="159"/>
      <c r="H910" s="1406"/>
      <c r="I910" s="158"/>
      <c r="J910" s="159"/>
      <c r="K910" s="1406"/>
      <c r="L910" s="294">
        <f>I910+J910+K910</f>
        <v>0</v>
      </c>
      <c r="M910" s="12" t="str">
        <f t="shared" si="202"/>
        <v/>
      </c>
      <c r="N910" s="13"/>
    </row>
    <row r="911" spans="2:14">
      <c r="B911" s="361"/>
      <c r="C911" s="292">
        <v>5503</v>
      </c>
      <c r="D911" s="362" t="s">
        <v>674</v>
      </c>
      <c r="E911" s="294">
        <f>F911+G911+H911</f>
        <v>0</v>
      </c>
      <c r="F911" s="158"/>
      <c r="G911" s="159"/>
      <c r="H911" s="1406"/>
      <c r="I911" s="158"/>
      <c r="J911" s="159"/>
      <c r="K911" s="1406"/>
      <c r="L911" s="294">
        <f>I911+J911+K911</f>
        <v>0</v>
      </c>
      <c r="M911" s="12" t="str">
        <f t="shared" si="202"/>
        <v/>
      </c>
      <c r="N911" s="13"/>
    </row>
    <row r="912" spans="2:14">
      <c r="B912" s="361"/>
      <c r="C912" s="284">
        <v>5504</v>
      </c>
      <c r="D912" s="338" t="s">
        <v>675</v>
      </c>
      <c r="E912" s="286">
        <f>F912+G912+H912</f>
        <v>0</v>
      </c>
      <c r="F912" s="173"/>
      <c r="G912" s="174"/>
      <c r="H912" s="1407"/>
      <c r="I912" s="173"/>
      <c r="J912" s="174"/>
      <c r="K912" s="1407"/>
      <c r="L912" s="286">
        <f>I912+J912+K912</f>
        <v>0</v>
      </c>
      <c r="M912" s="12" t="str">
        <f t="shared" si="202"/>
        <v/>
      </c>
      <c r="N912" s="13"/>
    </row>
    <row r="913" spans="2:14">
      <c r="B913" s="364">
        <v>5700</v>
      </c>
      <c r="C913" s="1843" t="s">
        <v>881</v>
      </c>
      <c r="D913" s="1844"/>
      <c r="E913" s="309">
        <f>SUM(E914:E916)</f>
        <v>0</v>
      </c>
      <c r="F913" s="1456">
        <v>0</v>
      </c>
      <c r="G913" s="1456">
        <v>0</v>
      </c>
      <c r="H913" s="1456">
        <v>0</v>
      </c>
      <c r="I913" s="1456">
        <v>0</v>
      </c>
      <c r="J913" s="1456">
        <v>0</v>
      </c>
      <c r="K913" s="1456">
        <v>0</v>
      </c>
      <c r="L913" s="309">
        <f>SUM(L914:L916)</f>
        <v>0</v>
      </c>
      <c r="M913" s="12" t="str">
        <f t="shared" si="202"/>
        <v/>
      </c>
      <c r="N913" s="13"/>
    </row>
    <row r="914" spans="2:14">
      <c r="B914" s="365"/>
      <c r="C914" s="366">
        <v>5701</v>
      </c>
      <c r="D914" s="367" t="s">
        <v>676</v>
      </c>
      <c r="E914" s="280">
        <f>F914+G914+H914</f>
        <v>0</v>
      </c>
      <c r="F914" s="1457">
        <v>0</v>
      </c>
      <c r="G914" s="1457">
        <v>0</v>
      </c>
      <c r="H914" s="1458">
        <v>0</v>
      </c>
      <c r="I914" s="1604">
        <v>0</v>
      </c>
      <c r="J914" s="1457">
        <v>0</v>
      </c>
      <c r="K914" s="1457">
        <v>0</v>
      </c>
      <c r="L914" s="280">
        <f>I914+J914+K914</f>
        <v>0</v>
      </c>
      <c r="M914" s="12" t="str">
        <f t="shared" si="202"/>
        <v/>
      </c>
      <c r="N914" s="13"/>
    </row>
    <row r="915" spans="2:14">
      <c r="B915" s="365"/>
      <c r="C915" s="372">
        <v>5702</v>
      </c>
      <c r="D915" s="373" t="s">
        <v>677</v>
      </c>
      <c r="E915" s="313">
        <f>F915+G915+H915</f>
        <v>0</v>
      </c>
      <c r="F915" s="1457">
        <v>0</v>
      </c>
      <c r="G915" s="1457">
        <v>0</v>
      </c>
      <c r="H915" s="1458">
        <v>0</v>
      </c>
      <c r="I915" s="1604">
        <v>0</v>
      </c>
      <c r="J915" s="1457">
        <v>0</v>
      </c>
      <c r="K915" s="1457">
        <v>0</v>
      </c>
      <c r="L915" s="313">
        <f>I915+J915+K915</f>
        <v>0</v>
      </c>
      <c r="M915" s="12" t="str">
        <f t="shared" si="202"/>
        <v/>
      </c>
      <c r="N915" s="13"/>
    </row>
    <row r="916" spans="2:14">
      <c r="B916" s="291"/>
      <c r="C916" s="374">
        <v>4071</v>
      </c>
      <c r="D916" s="375" t="s">
        <v>678</v>
      </c>
      <c r="E916" s="376">
        <f>F916+G916+H916</f>
        <v>0</v>
      </c>
      <c r="F916" s="1457">
        <v>0</v>
      </c>
      <c r="G916" s="1457">
        <v>0</v>
      </c>
      <c r="H916" s="1458">
        <v>0</v>
      </c>
      <c r="I916" s="1604">
        <v>0</v>
      </c>
      <c r="J916" s="1457">
        <v>0</v>
      </c>
      <c r="K916" s="1457">
        <v>0</v>
      </c>
      <c r="L916" s="376">
        <f>I916+J916+K916</f>
        <v>0</v>
      </c>
      <c r="M916" s="12" t="str">
        <f t="shared" si="202"/>
        <v/>
      </c>
      <c r="N916" s="13"/>
    </row>
    <row r="917" spans="2:14">
      <c r="B917" s="570"/>
      <c r="C917" s="1839" t="s">
        <v>679</v>
      </c>
      <c r="D917" s="1840"/>
      <c r="E917" s="1424"/>
      <c r="F917" s="1424"/>
      <c r="G917" s="1424"/>
      <c r="H917" s="1424"/>
      <c r="I917" s="1424"/>
      <c r="J917" s="1424"/>
      <c r="K917" s="1424"/>
      <c r="L917" s="1425"/>
      <c r="M917" s="12" t="str">
        <f t="shared" si="202"/>
        <v/>
      </c>
      <c r="N917" s="13"/>
    </row>
    <row r="918" spans="2:14">
      <c r="B918" s="380">
        <v>98</v>
      </c>
      <c r="C918" s="1839" t="s">
        <v>679</v>
      </c>
      <c r="D918" s="1840"/>
      <c r="E918" s="381">
        <f>F918+G918+H918</f>
        <v>0</v>
      </c>
      <c r="F918" s="1415"/>
      <c r="G918" s="1416"/>
      <c r="H918" s="1417"/>
      <c r="I918" s="1446">
        <v>0</v>
      </c>
      <c r="J918" s="1447">
        <v>0</v>
      </c>
      <c r="K918" s="1448">
        <v>0</v>
      </c>
      <c r="L918" s="381">
        <f>I918+J918+K918</f>
        <v>0</v>
      </c>
      <c r="M918" s="12" t="str">
        <f t="shared" si="202"/>
        <v/>
      </c>
      <c r="N918" s="13"/>
    </row>
    <row r="919" spans="2:14">
      <c r="B919" s="1419"/>
      <c r="C919" s="1420"/>
      <c r="D919" s="1421"/>
      <c r="E919" s="268"/>
      <c r="F919" s="268"/>
      <c r="G919" s="268"/>
      <c r="H919" s="268"/>
      <c r="I919" s="268"/>
      <c r="J919" s="268"/>
      <c r="K919" s="268"/>
      <c r="L919" s="269"/>
      <c r="M919" s="12" t="str">
        <f t="shared" si="202"/>
        <v/>
      </c>
      <c r="N919" s="73" t="str">
        <f>LEFT(C801,1)</f>
        <v>3</v>
      </c>
    </row>
    <row r="920" spans="2:14">
      <c r="B920" s="1422"/>
      <c r="C920" s="111"/>
      <c r="D920" s="1423"/>
      <c r="E920" s="218"/>
      <c r="F920" s="218"/>
      <c r="G920" s="218"/>
      <c r="H920" s="218"/>
      <c r="I920" s="218"/>
      <c r="J920" s="218"/>
      <c r="K920" s="218"/>
      <c r="L920" s="388"/>
      <c r="M920" s="7" t="str">
        <f t="shared" si="202"/>
        <v/>
      </c>
    </row>
    <row r="921" spans="2:14">
      <c r="B921" s="1422"/>
      <c r="C921" s="111"/>
      <c r="D921" s="1423"/>
      <c r="E921" s="218"/>
      <c r="F921" s="218"/>
      <c r="G921" s="218"/>
      <c r="H921" s="218"/>
      <c r="I921" s="218"/>
      <c r="J921" s="218"/>
      <c r="K921" s="218"/>
      <c r="L921" s="388"/>
      <c r="M921" s="7" t="str">
        <f t="shared" si="202"/>
        <v/>
      </c>
    </row>
    <row r="922" spans="2:14" ht="18.75">
      <c r="B922" s="1449"/>
      <c r="C922" s="392" t="s">
        <v>725</v>
      </c>
      <c r="D922" s="1418">
        <f>+B922</f>
        <v>0</v>
      </c>
      <c r="E922" s="394">
        <f t="shared" ref="E922:L922" si="205">SUM(E804,E807,E813,E821,E822,E840,E844,E850,E853,E854,E855,E856,E860,E869,E875,E876,E877,E878,E885,E889,E890,E891,E892,E895,E896,E904,E907,E908,E913)+E918</f>
        <v>0</v>
      </c>
      <c r="F922" s="395">
        <f t="shared" si="205"/>
        <v>0</v>
      </c>
      <c r="G922" s="396">
        <f t="shared" si="205"/>
        <v>0</v>
      </c>
      <c r="H922" s="397">
        <f t="shared" si="205"/>
        <v>0</v>
      </c>
      <c r="I922" s="395">
        <f t="shared" si="205"/>
        <v>331</v>
      </c>
      <c r="J922" s="396">
        <f t="shared" si="205"/>
        <v>0</v>
      </c>
      <c r="K922" s="397">
        <f t="shared" si="205"/>
        <v>0</v>
      </c>
      <c r="L922" s="394">
        <f t="shared" si="205"/>
        <v>331</v>
      </c>
      <c r="M922" s="1650">
        <f t="shared" si="202"/>
        <v>1</v>
      </c>
    </row>
    <row r="923" spans="2:14" ht="18.75">
      <c r="B923" s="79" t="s">
        <v>119</v>
      </c>
      <c r="C923" s="1"/>
      <c r="L923" s="6"/>
      <c r="M923" s="1650">
        <f>(IF($E922&lt;&gt;0,$M$2,IF($L922&lt;&gt;0,$M$2,"")))</f>
        <v>1</v>
      </c>
    </row>
    <row r="924" spans="2:14" ht="18.75">
      <c r="B924" s="1354"/>
      <c r="C924" s="1354"/>
      <c r="D924" s="1355"/>
      <c r="E924" s="1354"/>
      <c r="F924" s="1354"/>
      <c r="G924" s="1354"/>
      <c r="H924" s="1354"/>
      <c r="I924" s="1354"/>
      <c r="J924" s="1354"/>
      <c r="K924" s="1354"/>
      <c r="L924" s="1356"/>
      <c r="M924" s="1650">
        <f>(IF($E922&lt;&gt;0,$M$2,IF($L922&lt;&gt;0,$M$2,"")))</f>
        <v>1</v>
      </c>
    </row>
    <row r="925" spans="2:14" ht="18.75">
      <c r="B925" s="65"/>
      <c r="C925" s="65"/>
      <c r="D925" s="65"/>
      <c r="E925" s="65"/>
      <c r="F925" s="65"/>
      <c r="G925" s="65"/>
      <c r="H925" s="65"/>
      <c r="I925" s="65"/>
      <c r="J925" s="65"/>
      <c r="K925" s="65"/>
      <c r="L925" s="77"/>
      <c r="M925" s="74">
        <f>(IF(E922&lt;&gt;0,$G$2,IF(L922&lt;&gt;0,$G$2,"")))</f>
        <v>0</v>
      </c>
    </row>
    <row r="926" spans="2:14" ht="18.75">
      <c r="B926" s="65"/>
      <c r="C926" s="65"/>
      <c r="D926" s="65"/>
      <c r="E926" s="65"/>
      <c r="F926" s="65"/>
      <c r="G926" s="65"/>
      <c r="H926" s="65"/>
      <c r="I926" s="65"/>
      <c r="J926" s="65"/>
      <c r="K926" s="65"/>
      <c r="L926" s="77"/>
      <c r="M926" s="74">
        <f>(IF(E922&lt;&gt;0,$G$2,IF(L922&lt;&gt;0,$G$2,"")))</f>
        <v>0</v>
      </c>
    </row>
    <row r="927" spans="2:14">
      <c r="B927" s="6"/>
      <c r="C927" s="6"/>
      <c r="D927" s="516"/>
      <c r="E927" s="38"/>
      <c r="F927" s="38"/>
      <c r="G927" s="38"/>
      <c r="H927" s="38"/>
      <c r="I927" s="38"/>
      <c r="J927" s="38"/>
      <c r="K927" s="38"/>
      <c r="L927" s="38"/>
      <c r="M927" s="7">
        <f>(IF($E1063&lt;&gt;0,$M$2,IF($L1063&lt;&gt;0,$M$2,"")))</f>
        <v>1</v>
      </c>
    </row>
    <row r="928" spans="2:14">
      <c r="B928" s="6"/>
      <c r="C928" s="1352"/>
      <c r="D928" s="1353"/>
      <c r="E928" s="38"/>
      <c r="F928" s="38"/>
      <c r="G928" s="38"/>
      <c r="H928" s="38"/>
      <c r="I928" s="38"/>
      <c r="J928" s="38"/>
      <c r="K928" s="38"/>
      <c r="L928" s="38"/>
      <c r="M928" s="7">
        <f>(IF($E1063&lt;&gt;0,$M$2,IF($L1063&lt;&gt;0,$M$2,"")))</f>
        <v>1</v>
      </c>
    </row>
    <row r="929" spans="2:13">
      <c r="B929" s="1849" t="str">
        <f>$B$7</f>
        <v>ОТЧЕТНИ ДАННИ ПО ЕБК ЗА ИЗПЪЛНЕНИЕТО НА БЮДЖЕТА</v>
      </c>
      <c r="C929" s="1850"/>
      <c r="D929" s="1850"/>
      <c r="E929" s="242"/>
      <c r="F929" s="242"/>
      <c r="G929" s="237"/>
      <c r="H929" s="237"/>
      <c r="I929" s="237"/>
      <c r="J929" s="237"/>
      <c r="K929" s="237"/>
      <c r="L929" s="237"/>
      <c r="M929" s="7">
        <f>(IF($E1063&lt;&gt;0,$M$2,IF($L1063&lt;&gt;0,$M$2,"")))</f>
        <v>1</v>
      </c>
    </row>
    <row r="930" spans="2:13">
      <c r="B930" s="228"/>
      <c r="C930" s="390"/>
      <c r="D930" s="399"/>
      <c r="E930" s="405" t="s">
        <v>456</v>
      </c>
      <c r="F930" s="405" t="s">
        <v>807</v>
      </c>
      <c r="G930" s="237"/>
      <c r="H930" s="1349" t="s">
        <v>1204</v>
      </c>
      <c r="I930" s="1350"/>
      <c r="J930" s="1351"/>
      <c r="K930" s="237"/>
      <c r="L930" s="237"/>
      <c r="M930" s="7">
        <f>(IF($E1063&lt;&gt;0,$M$2,IF($L1063&lt;&gt;0,$M$2,"")))</f>
        <v>1</v>
      </c>
    </row>
    <row r="931" spans="2:13" ht="18.75">
      <c r="B931" s="1851" t="str">
        <f>$B$9</f>
        <v>ДГ ДЕТЕЛИНА</v>
      </c>
      <c r="C931" s="1852"/>
      <c r="D931" s="1853"/>
      <c r="E931" s="115">
        <f>$E$9</f>
        <v>46023</v>
      </c>
      <c r="F931" s="226">
        <f>$F$9</f>
        <v>46203</v>
      </c>
      <c r="G931" s="237"/>
      <c r="H931" s="237"/>
      <c r="I931" s="237"/>
      <c r="J931" s="237"/>
      <c r="K931" s="237"/>
      <c r="L931" s="237"/>
      <c r="M931" s="7">
        <f>(IF($E1063&lt;&gt;0,$M$2,IF($L1063&lt;&gt;0,$M$2,"")))</f>
        <v>1</v>
      </c>
    </row>
    <row r="932" spans="2:13">
      <c r="B932" s="227" t="str">
        <f>$B$10</f>
        <v>(наименование на разпоредителя с бюджет)</v>
      </c>
      <c r="C932" s="228"/>
      <c r="D932" s="229"/>
      <c r="E932" s="237"/>
      <c r="F932" s="237"/>
      <c r="G932" s="237"/>
      <c r="H932" s="237"/>
      <c r="I932" s="237"/>
      <c r="J932" s="237"/>
      <c r="K932" s="237"/>
      <c r="L932" s="237"/>
      <c r="M932" s="7">
        <f>(IF($E1063&lt;&gt;0,$M$2,IF($L1063&lt;&gt;0,$M$2,"")))</f>
        <v>1</v>
      </c>
    </row>
    <row r="933" spans="2:13">
      <c r="B933" s="227"/>
      <c r="C933" s="228"/>
      <c r="D933" s="229"/>
      <c r="E933" s="237"/>
      <c r="F933" s="237"/>
      <c r="G933" s="237"/>
      <c r="H933" s="237"/>
      <c r="I933" s="237"/>
      <c r="J933" s="237"/>
      <c r="K933" s="237"/>
      <c r="L933" s="237"/>
      <c r="M933" s="7">
        <f>(IF($E1063&lt;&gt;0,$M$2,IF($L1063&lt;&gt;0,$M$2,"")))</f>
        <v>1</v>
      </c>
    </row>
    <row r="934" spans="2:13" ht="19.5">
      <c r="B934" s="1854" t="str">
        <f>$B$12</f>
        <v xml:space="preserve">Бургас </v>
      </c>
      <c r="C934" s="1855"/>
      <c r="D934" s="1856"/>
      <c r="E934" s="409" t="s">
        <v>857</v>
      </c>
      <c r="F934" s="1347" t="str">
        <f>$F$12</f>
        <v>5202</v>
      </c>
      <c r="G934" s="237"/>
      <c r="H934" s="237"/>
      <c r="I934" s="237"/>
      <c r="J934" s="237"/>
      <c r="K934" s="237"/>
      <c r="L934" s="237"/>
      <c r="M934" s="7">
        <f>(IF($E1063&lt;&gt;0,$M$2,IF($L1063&lt;&gt;0,$M$2,"")))</f>
        <v>1</v>
      </c>
    </row>
    <row r="935" spans="2:13">
      <c r="B935" s="233" t="str">
        <f>$B$13</f>
        <v>(наименование на първостепенния разпоредител с бюджет)</v>
      </c>
      <c r="C935" s="228"/>
      <c r="D935" s="229"/>
      <c r="E935" s="1348"/>
      <c r="F935" s="242"/>
      <c r="G935" s="237"/>
      <c r="H935" s="237"/>
      <c r="I935" s="237"/>
      <c r="J935" s="237"/>
      <c r="K935" s="237"/>
      <c r="L935" s="237"/>
      <c r="M935" s="7">
        <f>(IF($E1063&lt;&gt;0,$M$2,IF($L1063&lt;&gt;0,$M$2,"")))</f>
        <v>1</v>
      </c>
    </row>
    <row r="936" spans="2:13" ht="19.5">
      <c r="B936" s="236"/>
      <c r="C936" s="237"/>
      <c r="D936" s="124" t="s">
        <v>858</v>
      </c>
      <c r="E936" s="238">
        <f>$E$15</f>
        <v>0</v>
      </c>
      <c r="F936" s="413" t="str">
        <f>$F$15</f>
        <v>БЮДЖЕТ</v>
      </c>
      <c r="G936" s="218"/>
      <c r="H936" s="218"/>
      <c r="I936" s="218"/>
      <c r="J936" s="218"/>
      <c r="K936" s="218"/>
      <c r="L936" s="218"/>
      <c r="M936" s="7">
        <f>(IF($E1063&lt;&gt;0,$M$2,IF($L1063&lt;&gt;0,$M$2,"")))</f>
        <v>1</v>
      </c>
    </row>
    <row r="937" spans="2:13">
      <c r="B937" s="228"/>
      <c r="C937" s="390"/>
      <c r="D937" s="399"/>
      <c r="E937" s="237"/>
      <c r="F937" s="408"/>
      <c r="G937" s="408"/>
      <c r="H937" s="408"/>
      <c r="I937" s="408"/>
      <c r="J937" s="408"/>
      <c r="K937" s="408"/>
      <c r="L937" s="245" t="str">
        <f>+$L$18</f>
        <v>(в евро)</v>
      </c>
      <c r="M937" s="7">
        <f>(IF($E1063&lt;&gt;0,$M$2,IF($L1063&lt;&gt;0,$M$2,"")))</f>
        <v>1</v>
      </c>
    </row>
    <row r="938" spans="2:13" ht="18.75">
      <c r="B938" s="246"/>
      <c r="C938" s="247"/>
      <c r="D938" s="248" t="s">
        <v>697</v>
      </c>
      <c r="E938" s="1857" t="str">
        <f>CONCATENATE("Уточнен план ",$C$3)</f>
        <v>Уточнен план 2026</v>
      </c>
      <c r="F938" s="1858"/>
      <c r="G938" s="1858"/>
      <c r="H938" s="1859"/>
      <c r="I938" s="1860" t="str">
        <f>CONCATENATE("Отчет ",$C$3)</f>
        <v>Отчет 2026</v>
      </c>
      <c r="J938" s="1861"/>
      <c r="K938" s="1861"/>
      <c r="L938" s="1862"/>
      <c r="M938" s="7">
        <f>(IF($E1063&lt;&gt;0,$M$2,IF($L1063&lt;&gt;0,$M$2,"")))</f>
        <v>1</v>
      </c>
    </row>
    <row r="939" spans="2:13" ht="56.25">
      <c r="B939" s="249" t="s">
        <v>61</v>
      </c>
      <c r="C939" s="250" t="s">
        <v>458</v>
      </c>
      <c r="D939" s="251" t="s">
        <v>698</v>
      </c>
      <c r="E939" s="1389" t="str">
        <f>$E$20</f>
        <v>Уточнен план                Общо</v>
      </c>
      <c r="F939" s="1393" t="str">
        <f>$F$20</f>
        <v>държавни дейности</v>
      </c>
      <c r="G939" s="1394" t="str">
        <f>$G$20</f>
        <v>местни дейности</v>
      </c>
      <c r="H939" s="1395" t="str">
        <f>$H$20</f>
        <v>дофинансиране</v>
      </c>
      <c r="I939" s="252" t="str">
        <f>$I$20</f>
        <v>държавни дейности -ОТЧЕТ</v>
      </c>
      <c r="J939" s="253" t="str">
        <f>$J$20</f>
        <v>местни дейности - ОТЧЕТ</v>
      </c>
      <c r="K939" s="254" t="str">
        <f>$K$20</f>
        <v>дофинансиране - ОТЧЕТ</v>
      </c>
      <c r="L939" s="1568" t="str">
        <f>$L$20</f>
        <v>ОТЧЕТ                                    ОБЩО</v>
      </c>
      <c r="M939" s="7">
        <f>(IF($E1063&lt;&gt;0,$M$2,IF($L1063&lt;&gt;0,$M$2,"")))</f>
        <v>1</v>
      </c>
    </row>
    <row r="940" spans="2:13" ht="18.75">
      <c r="B940" s="257"/>
      <c r="C940" s="258"/>
      <c r="D940" s="259" t="s">
        <v>727</v>
      </c>
      <c r="E940" s="1440" t="str">
        <f>$E$21</f>
        <v>(1)</v>
      </c>
      <c r="F940" s="143" t="str">
        <f>$F$21</f>
        <v>(2)</v>
      </c>
      <c r="G940" s="144" t="str">
        <f>$G$21</f>
        <v>(3)</v>
      </c>
      <c r="H940" s="145" t="str">
        <f>$H$21</f>
        <v>(4)</v>
      </c>
      <c r="I940" s="260" t="str">
        <f>$I$21</f>
        <v>(5)</v>
      </c>
      <c r="J940" s="261" t="str">
        <f>$J$21</f>
        <v>(6)</v>
      </c>
      <c r="K940" s="262" t="str">
        <f>$K$21</f>
        <v>(7)</v>
      </c>
      <c r="L940" s="263" t="str">
        <f>$L$21</f>
        <v>(8)</v>
      </c>
      <c r="M940" s="7">
        <f>(IF($E1063&lt;&gt;0,$M$2,IF($L1063&lt;&gt;0,$M$2,"")))</f>
        <v>1</v>
      </c>
    </row>
    <row r="941" spans="2:13">
      <c r="B941" s="1437"/>
      <c r="C941" s="1538" t="e">
        <f>VLOOKUP(D941,OP_LIST2,2,FALSE)</f>
        <v>#N/A</v>
      </c>
      <c r="D941" s="1443"/>
      <c r="E941" s="388"/>
      <c r="F941" s="1427"/>
      <c r="G941" s="1428"/>
      <c r="H941" s="1429"/>
      <c r="I941" s="1427"/>
      <c r="J941" s="1428"/>
      <c r="K941" s="1429"/>
      <c r="L941" s="1426"/>
      <c r="M941" s="7">
        <f>(IF($E1063&lt;&gt;0,$M$2,IF($L1063&lt;&gt;0,$M$2,"")))</f>
        <v>1</v>
      </c>
    </row>
    <row r="942" spans="2:13">
      <c r="B942" s="1606" t="s">
        <v>1973</v>
      </c>
      <c r="C942" s="1444">
        <f>VLOOKUP(D943,EBK_DEIN2,2,FALSE)</f>
        <v>4431</v>
      </c>
      <c r="D942" s="1443" t="s">
        <v>776</v>
      </c>
      <c r="E942" s="388"/>
      <c r="F942" s="1430"/>
      <c r="G942" s="1431"/>
      <c r="H942" s="1432"/>
      <c r="I942" s="1430"/>
      <c r="J942" s="1431"/>
      <c r="K942" s="1432"/>
      <c r="L942" s="1426"/>
      <c r="M942" s="7">
        <f>(IF($E1063&lt;&gt;0,$M$2,IF($L1063&lt;&gt;0,$M$2,"")))</f>
        <v>1</v>
      </c>
    </row>
    <row r="943" spans="2:13">
      <c r="B943" s="1436"/>
      <c r="C943" s="1529">
        <f>+C942</f>
        <v>4431</v>
      </c>
      <c r="D943" s="1438" t="s">
        <v>1921</v>
      </c>
      <c r="E943" s="388"/>
      <c r="F943" s="1430"/>
      <c r="G943" s="1431"/>
      <c r="H943" s="1432"/>
      <c r="I943" s="1430"/>
      <c r="J943" s="1431"/>
      <c r="K943" s="1432"/>
      <c r="L943" s="1426"/>
      <c r="M943" s="7">
        <f>(IF($E1063&lt;&gt;0,$M$2,IF($L1063&lt;&gt;0,$M$2,"")))</f>
        <v>1</v>
      </c>
    </row>
    <row r="944" spans="2:13">
      <c r="B944" s="1441"/>
      <c r="C944" s="1439"/>
      <c r="D944" s="1442" t="s">
        <v>699</v>
      </c>
      <c r="E944" s="388"/>
      <c r="F944" s="1433"/>
      <c r="G944" s="1434"/>
      <c r="H944" s="1435"/>
      <c r="I944" s="1433"/>
      <c r="J944" s="1434"/>
      <c r="K944" s="1435"/>
      <c r="L944" s="1426"/>
      <c r="M944" s="7">
        <f>(IF($E1063&lt;&gt;0,$M$2,IF($L1063&lt;&gt;0,$M$2,"")))</f>
        <v>1</v>
      </c>
    </row>
    <row r="945" spans="2:14">
      <c r="B945" s="271">
        <v>100</v>
      </c>
      <c r="C945" s="1863" t="s">
        <v>728</v>
      </c>
      <c r="D945" s="1864"/>
      <c r="E945" s="272">
        <f t="shared" ref="E945:L945" si="206">SUM(E946:E947)</f>
        <v>0</v>
      </c>
      <c r="F945" s="273">
        <f t="shared" si="206"/>
        <v>0</v>
      </c>
      <c r="G945" s="274">
        <f t="shared" si="206"/>
        <v>0</v>
      </c>
      <c r="H945" s="275">
        <f t="shared" si="206"/>
        <v>0</v>
      </c>
      <c r="I945" s="273">
        <f t="shared" si="206"/>
        <v>25998</v>
      </c>
      <c r="J945" s="274">
        <f t="shared" si="206"/>
        <v>0</v>
      </c>
      <c r="K945" s="275">
        <f t="shared" si="206"/>
        <v>0</v>
      </c>
      <c r="L945" s="272">
        <f t="shared" si="206"/>
        <v>25998</v>
      </c>
      <c r="M945" s="12">
        <f t="shared" ref="M945:M976" si="207">(IF($E945&lt;&gt;0,$M$2,IF($L945&lt;&gt;0,$M$2,"")))</f>
        <v>1</v>
      </c>
      <c r="N945" s="13"/>
    </row>
    <row r="946" spans="2:14">
      <c r="B946" s="277"/>
      <c r="C946" s="278">
        <v>101</v>
      </c>
      <c r="D946" s="279" t="s">
        <v>729</v>
      </c>
      <c r="E946" s="280">
        <f>F946+G946+H946</f>
        <v>0</v>
      </c>
      <c r="F946" s="152"/>
      <c r="G946" s="153"/>
      <c r="H946" s="1404"/>
      <c r="I946" s="152">
        <v>25998</v>
      </c>
      <c r="J946" s="153"/>
      <c r="K946" s="1404"/>
      <c r="L946" s="280">
        <f>I946+J946+K946</f>
        <v>25998</v>
      </c>
      <c r="M946" s="12">
        <f t="shared" si="207"/>
        <v>1</v>
      </c>
      <c r="N946" s="13"/>
    </row>
    <row r="947" spans="2:14">
      <c r="B947" s="277"/>
      <c r="C947" s="284">
        <v>102</v>
      </c>
      <c r="D947" s="285" t="s">
        <v>730</v>
      </c>
      <c r="E947" s="286">
        <f>F947+G947+H947</f>
        <v>0</v>
      </c>
      <c r="F947" s="173"/>
      <c r="G947" s="174"/>
      <c r="H947" s="1407"/>
      <c r="I947" s="173"/>
      <c r="J947" s="174"/>
      <c r="K947" s="1407"/>
      <c r="L947" s="286">
        <f>I947+J947+K947</f>
        <v>0</v>
      </c>
      <c r="M947" s="12" t="str">
        <f t="shared" si="207"/>
        <v/>
      </c>
      <c r="N947" s="13"/>
    </row>
    <row r="948" spans="2:14">
      <c r="B948" s="271">
        <v>200</v>
      </c>
      <c r="C948" s="1847" t="s">
        <v>731</v>
      </c>
      <c r="D948" s="1848"/>
      <c r="E948" s="272">
        <f t="shared" ref="E948:L948" si="208">SUM(E949:E953)</f>
        <v>0</v>
      </c>
      <c r="F948" s="273">
        <f t="shared" si="208"/>
        <v>0</v>
      </c>
      <c r="G948" s="274">
        <f t="shared" si="208"/>
        <v>0</v>
      </c>
      <c r="H948" s="275">
        <f t="shared" si="208"/>
        <v>0</v>
      </c>
      <c r="I948" s="273">
        <f t="shared" si="208"/>
        <v>2041</v>
      </c>
      <c r="J948" s="274">
        <f t="shared" si="208"/>
        <v>0</v>
      </c>
      <c r="K948" s="275">
        <f t="shared" si="208"/>
        <v>0</v>
      </c>
      <c r="L948" s="272">
        <f t="shared" si="208"/>
        <v>2041</v>
      </c>
      <c r="M948" s="12">
        <f t="shared" si="207"/>
        <v>1</v>
      </c>
      <c r="N948" s="13"/>
    </row>
    <row r="949" spans="2:14">
      <c r="B949" s="290"/>
      <c r="C949" s="278">
        <v>201</v>
      </c>
      <c r="D949" s="279" t="s">
        <v>732</v>
      </c>
      <c r="E949" s="280">
        <f>F949+G949+H949</f>
        <v>0</v>
      </c>
      <c r="F949" s="152"/>
      <c r="G949" s="153"/>
      <c r="H949" s="1404"/>
      <c r="I949" s="152"/>
      <c r="J949" s="153"/>
      <c r="K949" s="1404"/>
      <c r="L949" s="280">
        <f>I949+J949+K949</f>
        <v>0</v>
      </c>
      <c r="M949" s="12" t="str">
        <f t="shared" si="207"/>
        <v/>
      </c>
      <c r="N949" s="13"/>
    </row>
    <row r="950" spans="2:14">
      <c r="B950" s="291"/>
      <c r="C950" s="292">
        <v>202</v>
      </c>
      <c r="D950" s="293" t="s">
        <v>733</v>
      </c>
      <c r="E950" s="294">
        <f>F950+G950+H950</f>
        <v>0</v>
      </c>
      <c r="F950" s="158"/>
      <c r="G950" s="159"/>
      <c r="H950" s="1406"/>
      <c r="I950" s="158"/>
      <c r="J950" s="159"/>
      <c r="K950" s="1406"/>
      <c r="L950" s="294">
        <f>I950+J950+K950</f>
        <v>0</v>
      </c>
      <c r="M950" s="12" t="str">
        <f t="shared" si="207"/>
        <v/>
      </c>
      <c r="N950" s="13"/>
    </row>
    <row r="951" spans="2:14" ht="31.5">
      <c r="B951" s="298"/>
      <c r="C951" s="292">
        <v>205</v>
      </c>
      <c r="D951" s="293" t="s">
        <v>584</v>
      </c>
      <c r="E951" s="294">
        <f>F951+G951+H951</f>
        <v>0</v>
      </c>
      <c r="F951" s="158"/>
      <c r="G951" s="159"/>
      <c r="H951" s="1406"/>
      <c r="I951" s="158">
        <v>1775</v>
      </c>
      <c r="J951" s="159"/>
      <c r="K951" s="1406"/>
      <c r="L951" s="294">
        <f>I951+J951+K951</f>
        <v>1775</v>
      </c>
      <c r="M951" s="12">
        <f t="shared" si="207"/>
        <v>1</v>
      </c>
      <c r="N951" s="13"/>
    </row>
    <row r="952" spans="2:14">
      <c r="B952" s="298"/>
      <c r="C952" s="292">
        <v>208</v>
      </c>
      <c r="D952" s="299" t="s">
        <v>585</v>
      </c>
      <c r="E952" s="294">
        <f>F952+G952+H952</f>
        <v>0</v>
      </c>
      <c r="F952" s="158"/>
      <c r="G952" s="159"/>
      <c r="H952" s="1406"/>
      <c r="I952" s="158"/>
      <c r="J952" s="159"/>
      <c r="K952" s="1406"/>
      <c r="L952" s="294">
        <f>I952+J952+K952</f>
        <v>0</v>
      </c>
      <c r="M952" s="12" t="str">
        <f t="shared" si="207"/>
        <v/>
      </c>
      <c r="N952" s="13"/>
    </row>
    <row r="953" spans="2:14">
      <c r="B953" s="290"/>
      <c r="C953" s="284">
        <v>209</v>
      </c>
      <c r="D953" s="300" t="s">
        <v>586</v>
      </c>
      <c r="E953" s="286">
        <f>F953+G953+H953</f>
        <v>0</v>
      </c>
      <c r="F953" s="173"/>
      <c r="G953" s="174"/>
      <c r="H953" s="1407"/>
      <c r="I953" s="173">
        <v>266</v>
      </c>
      <c r="J953" s="174"/>
      <c r="K953" s="1407"/>
      <c r="L953" s="286">
        <f>I953+J953+K953</f>
        <v>266</v>
      </c>
      <c r="M953" s="12">
        <f t="shared" si="207"/>
        <v>1</v>
      </c>
      <c r="N953" s="13"/>
    </row>
    <row r="954" spans="2:14">
      <c r="B954" s="271">
        <v>500</v>
      </c>
      <c r="C954" s="1865" t="s">
        <v>188</v>
      </c>
      <c r="D954" s="1866"/>
      <c r="E954" s="272">
        <f t="shared" ref="E954:L954" si="209">SUM(E955:E961)</f>
        <v>0</v>
      </c>
      <c r="F954" s="273">
        <f t="shared" si="209"/>
        <v>0</v>
      </c>
      <c r="G954" s="274">
        <f t="shared" si="209"/>
        <v>0</v>
      </c>
      <c r="H954" s="275">
        <f t="shared" si="209"/>
        <v>0</v>
      </c>
      <c r="I954" s="273">
        <f t="shared" si="209"/>
        <v>5876</v>
      </c>
      <c r="J954" s="274">
        <f t="shared" si="209"/>
        <v>0</v>
      </c>
      <c r="K954" s="275">
        <f t="shared" si="209"/>
        <v>0</v>
      </c>
      <c r="L954" s="272">
        <f t="shared" si="209"/>
        <v>5876</v>
      </c>
      <c r="M954" s="12">
        <f t="shared" si="207"/>
        <v>1</v>
      </c>
      <c r="N954" s="13"/>
    </row>
    <row r="955" spans="2:14">
      <c r="B955" s="290"/>
      <c r="C955" s="301">
        <v>551</v>
      </c>
      <c r="D955" s="302" t="s">
        <v>189</v>
      </c>
      <c r="E955" s="280">
        <f t="shared" ref="E955:E962" si="210">F955+G955+H955</f>
        <v>0</v>
      </c>
      <c r="F955" s="152"/>
      <c r="G955" s="153"/>
      <c r="H955" s="1404"/>
      <c r="I955" s="152">
        <v>3111</v>
      </c>
      <c r="J955" s="153"/>
      <c r="K955" s="1404"/>
      <c r="L955" s="280">
        <f t="shared" ref="L955:L962" si="211">I955+J955+K955</f>
        <v>3111</v>
      </c>
      <c r="M955" s="12">
        <f t="shared" si="207"/>
        <v>1</v>
      </c>
      <c r="N955" s="13"/>
    </row>
    <row r="956" spans="2:14">
      <c r="B956" s="290"/>
      <c r="C956" s="303">
        <v>552</v>
      </c>
      <c r="D956" s="304" t="s">
        <v>876</v>
      </c>
      <c r="E956" s="294">
        <f t="shared" si="210"/>
        <v>0</v>
      </c>
      <c r="F956" s="158"/>
      <c r="G956" s="159"/>
      <c r="H956" s="1406"/>
      <c r="I956" s="158">
        <v>533</v>
      </c>
      <c r="J956" s="159"/>
      <c r="K956" s="1406"/>
      <c r="L956" s="294">
        <f t="shared" si="211"/>
        <v>533</v>
      </c>
      <c r="M956" s="12">
        <f t="shared" si="207"/>
        <v>1</v>
      </c>
      <c r="N956" s="13"/>
    </row>
    <row r="957" spans="2:14">
      <c r="B957" s="305"/>
      <c r="C957" s="303">
        <v>558</v>
      </c>
      <c r="D957" s="306" t="s">
        <v>838</v>
      </c>
      <c r="E957" s="294">
        <f t="shared" si="210"/>
        <v>0</v>
      </c>
      <c r="F957" s="483">
        <v>0</v>
      </c>
      <c r="G957" s="484">
        <v>0</v>
      </c>
      <c r="H957" s="160">
        <v>0</v>
      </c>
      <c r="I957" s="483">
        <v>0</v>
      </c>
      <c r="J957" s="484">
        <v>0</v>
      </c>
      <c r="K957" s="160">
        <v>0</v>
      </c>
      <c r="L957" s="294">
        <f t="shared" si="211"/>
        <v>0</v>
      </c>
      <c r="M957" s="12" t="str">
        <f t="shared" si="207"/>
        <v/>
      </c>
      <c r="N957" s="13"/>
    </row>
    <row r="958" spans="2:14">
      <c r="B958" s="305"/>
      <c r="C958" s="303">
        <v>560</v>
      </c>
      <c r="D958" s="306" t="s">
        <v>190</v>
      </c>
      <c r="E958" s="294">
        <f t="shared" si="210"/>
        <v>0</v>
      </c>
      <c r="F958" s="158"/>
      <c r="G958" s="159"/>
      <c r="H958" s="1406"/>
      <c r="I958" s="158">
        <v>1469</v>
      </c>
      <c r="J958" s="159"/>
      <c r="K958" s="1406"/>
      <c r="L958" s="294">
        <f t="shared" si="211"/>
        <v>1469</v>
      </c>
      <c r="M958" s="12">
        <f t="shared" si="207"/>
        <v>1</v>
      </c>
      <c r="N958" s="13"/>
    </row>
    <row r="959" spans="2:14">
      <c r="B959" s="305"/>
      <c r="C959" s="303">
        <v>580</v>
      </c>
      <c r="D959" s="304" t="s">
        <v>191</v>
      </c>
      <c r="E959" s="294">
        <f t="shared" si="210"/>
        <v>0</v>
      </c>
      <c r="F959" s="158"/>
      <c r="G959" s="159"/>
      <c r="H959" s="1406"/>
      <c r="I959" s="158">
        <v>763</v>
      </c>
      <c r="J959" s="159"/>
      <c r="K959" s="1406"/>
      <c r="L959" s="294">
        <f t="shared" si="211"/>
        <v>763</v>
      </c>
      <c r="M959" s="12">
        <f t="shared" si="207"/>
        <v>1</v>
      </c>
      <c r="N959" s="13"/>
    </row>
    <row r="960" spans="2:14">
      <c r="B960" s="290"/>
      <c r="C960" s="303">
        <v>588</v>
      </c>
      <c r="D960" s="304" t="s">
        <v>840</v>
      </c>
      <c r="E960" s="294">
        <f t="shared" si="210"/>
        <v>0</v>
      </c>
      <c r="F960" s="483">
        <v>0</v>
      </c>
      <c r="G960" s="484">
        <v>0</v>
      </c>
      <c r="H960" s="160">
        <v>0</v>
      </c>
      <c r="I960" s="483">
        <v>0</v>
      </c>
      <c r="J960" s="484">
        <v>0</v>
      </c>
      <c r="K960" s="160">
        <v>0</v>
      </c>
      <c r="L960" s="294">
        <f t="shared" si="211"/>
        <v>0</v>
      </c>
      <c r="M960" s="12" t="str">
        <f t="shared" si="207"/>
        <v/>
      </c>
      <c r="N960" s="13"/>
    </row>
    <row r="961" spans="2:14" ht="31.5">
      <c r="B961" s="290"/>
      <c r="C961" s="307">
        <v>590</v>
      </c>
      <c r="D961" s="308" t="s">
        <v>192</v>
      </c>
      <c r="E961" s="286">
        <f t="shared" si="210"/>
        <v>0</v>
      </c>
      <c r="F961" s="173"/>
      <c r="G961" s="174"/>
      <c r="H961" s="1407"/>
      <c r="I961" s="173"/>
      <c r="J961" s="174"/>
      <c r="K961" s="1407"/>
      <c r="L961" s="286">
        <f t="shared" si="211"/>
        <v>0</v>
      </c>
      <c r="M961" s="12" t="str">
        <f t="shared" si="207"/>
        <v/>
      </c>
      <c r="N961" s="13"/>
    </row>
    <row r="962" spans="2:14">
      <c r="B962" s="271">
        <v>800</v>
      </c>
      <c r="C962" s="1867" t="s">
        <v>193</v>
      </c>
      <c r="D962" s="1868"/>
      <c r="E962" s="309">
        <f t="shared" si="210"/>
        <v>0</v>
      </c>
      <c r="F962" s="1408"/>
      <c r="G962" s="1409"/>
      <c r="H962" s="1410"/>
      <c r="I962" s="1408"/>
      <c r="J962" s="1409"/>
      <c r="K962" s="1410"/>
      <c r="L962" s="309">
        <f t="shared" si="211"/>
        <v>0</v>
      </c>
      <c r="M962" s="12" t="str">
        <f t="shared" si="207"/>
        <v/>
      </c>
      <c r="N962" s="13"/>
    </row>
    <row r="963" spans="2:14">
      <c r="B963" s="271">
        <v>1000</v>
      </c>
      <c r="C963" s="1847" t="s">
        <v>194</v>
      </c>
      <c r="D963" s="1848"/>
      <c r="E963" s="309">
        <f t="shared" ref="E963:L963" si="212">SUM(E964:E980)</f>
        <v>0</v>
      </c>
      <c r="F963" s="273">
        <f t="shared" si="212"/>
        <v>0</v>
      </c>
      <c r="G963" s="274">
        <f t="shared" si="212"/>
        <v>0</v>
      </c>
      <c r="H963" s="275">
        <f t="shared" si="212"/>
        <v>0</v>
      </c>
      <c r="I963" s="273">
        <f t="shared" si="212"/>
        <v>256</v>
      </c>
      <c r="J963" s="274">
        <f t="shared" si="212"/>
        <v>0</v>
      </c>
      <c r="K963" s="275">
        <f t="shared" si="212"/>
        <v>0</v>
      </c>
      <c r="L963" s="309">
        <f t="shared" si="212"/>
        <v>256</v>
      </c>
      <c r="M963" s="12">
        <f t="shared" si="207"/>
        <v>1</v>
      </c>
      <c r="N963" s="13"/>
    </row>
    <row r="964" spans="2:14">
      <c r="B964" s="291"/>
      <c r="C964" s="278">
        <v>1011</v>
      </c>
      <c r="D964" s="310" t="s">
        <v>195</v>
      </c>
      <c r="E964" s="280">
        <f t="shared" ref="E964:E980" si="213">F964+G964+H964</f>
        <v>0</v>
      </c>
      <c r="F964" s="152"/>
      <c r="G964" s="153"/>
      <c r="H964" s="1404"/>
      <c r="I964" s="152"/>
      <c r="J964" s="153"/>
      <c r="K964" s="1404"/>
      <c r="L964" s="280">
        <f t="shared" ref="L964:L980" si="214">I964+J964+K964</f>
        <v>0</v>
      </c>
      <c r="M964" s="12" t="str">
        <f t="shared" si="207"/>
        <v/>
      </c>
      <c r="N964" s="13"/>
    </row>
    <row r="965" spans="2:14">
      <c r="B965" s="291"/>
      <c r="C965" s="292">
        <v>1012</v>
      </c>
      <c r="D965" s="293" t="s">
        <v>196</v>
      </c>
      <c r="E965" s="294">
        <f t="shared" si="213"/>
        <v>0</v>
      </c>
      <c r="F965" s="158"/>
      <c r="G965" s="159"/>
      <c r="H965" s="1406"/>
      <c r="I965" s="158"/>
      <c r="J965" s="159"/>
      <c r="K965" s="1406"/>
      <c r="L965" s="294">
        <f t="shared" si="214"/>
        <v>0</v>
      </c>
      <c r="M965" s="12" t="str">
        <f t="shared" si="207"/>
        <v/>
      </c>
      <c r="N965" s="13"/>
    </row>
    <row r="966" spans="2:14">
      <c r="B966" s="291"/>
      <c r="C966" s="292">
        <v>1013</v>
      </c>
      <c r="D966" s="293" t="s">
        <v>197</v>
      </c>
      <c r="E966" s="294">
        <f t="shared" si="213"/>
        <v>0</v>
      </c>
      <c r="F966" s="158"/>
      <c r="G966" s="159"/>
      <c r="H966" s="1406"/>
      <c r="I966" s="158">
        <v>256</v>
      </c>
      <c r="J966" s="159"/>
      <c r="K966" s="1406"/>
      <c r="L966" s="294">
        <f t="shared" si="214"/>
        <v>256</v>
      </c>
      <c r="M966" s="12">
        <f t="shared" si="207"/>
        <v>1</v>
      </c>
      <c r="N966" s="13"/>
    </row>
    <row r="967" spans="2:14">
      <c r="B967" s="291"/>
      <c r="C967" s="292">
        <v>1014</v>
      </c>
      <c r="D967" s="293" t="s">
        <v>198</v>
      </c>
      <c r="E967" s="294">
        <f t="shared" si="213"/>
        <v>0</v>
      </c>
      <c r="F967" s="158"/>
      <c r="G967" s="159"/>
      <c r="H967" s="1406"/>
      <c r="I967" s="158"/>
      <c r="J967" s="159"/>
      <c r="K967" s="1406"/>
      <c r="L967" s="294">
        <f t="shared" si="214"/>
        <v>0</v>
      </c>
      <c r="M967" s="12" t="str">
        <f t="shared" si="207"/>
        <v/>
      </c>
      <c r="N967" s="13"/>
    </row>
    <row r="968" spans="2:14">
      <c r="B968" s="291"/>
      <c r="C968" s="292">
        <v>1015</v>
      </c>
      <c r="D968" s="293" t="s">
        <v>199</v>
      </c>
      <c r="E968" s="294">
        <f t="shared" si="213"/>
        <v>0</v>
      </c>
      <c r="F968" s="158"/>
      <c r="G968" s="159"/>
      <c r="H968" s="1406"/>
      <c r="I968" s="158"/>
      <c r="J968" s="159"/>
      <c r="K968" s="1406"/>
      <c r="L968" s="294">
        <f t="shared" si="214"/>
        <v>0</v>
      </c>
      <c r="M968" s="12" t="str">
        <f t="shared" si="207"/>
        <v/>
      </c>
      <c r="N968" s="13"/>
    </row>
    <row r="969" spans="2:14">
      <c r="B969" s="291"/>
      <c r="C969" s="311">
        <v>1016</v>
      </c>
      <c r="D969" s="312" t="s">
        <v>200</v>
      </c>
      <c r="E969" s="313">
        <f t="shared" si="213"/>
        <v>0</v>
      </c>
      <c r="F969" s="164"/>
      <c r="G969" s="165"/>
      <c r="H969" s="1405"/>
      <c r="I969" s="164"/>
      <c r="J969" s="165"/>
      <c r="K969" s="1405"/>
      <c r="L969" s="313">
        <f t="shared" si="214"/>
        <v>0</v>
      </c>
      <c r="M969" s="12" t="str">
        <f t="shared" si="207"/>
        <v/>
      </c>
      <c r="N969" s="13"/>
    </row>
    <row r="970" spans="2:14">
      <c r="B970" s="277"/>
      <c r="C970" s="317">
        <v>1020</v>
      </c>
      <c r="D970" s="318" t="s">
        <v>201</v>
      </c>
      <c r="E970" s="319">
        <f t="shared" si="213"/>
        <v>0</v>
      </c>
      <c r="F970" s="449"/>
      <c r="G970" s="450"/>
      <c r="H970" s="1414"/>
      <c r="I970" s="449"/>
      <c r="J970" s="450"/>
      <c r="K970" s="1414"/>
      <c r="L970" s="319">
        <f t="shared" si="214"/>
        <v>0</v>
      </c>
      <c r="M970" s="12" t="str">
        <f t="shared" si="207"/>
        <v/>
      </c>
      <c r="N970" s="13"/>
    </row>
    <row r="971" spans="2:14">
      <c r="B971" s="291"/>
      <c r="C971" s="323">
        <v>1030</v>
      </c>
      <c r="D971" s="324" t="s">
        <v>202</v>
      </c>
      <c r="E971" s="325">
        <f t="shared" si="213"/>
        <v>0</v>
      </c>
      <c r="F971" s="444"/>
      <c r="G971" s="445"/>
      <c r="H971" s="1411"/>
      <c r="I971" s="444"/>
      <c r="J971" s="445"/>
      <c r="K971" s="1411"/>
      <c r="L971" s="325">
        <f t="shared" si="214"/>
        <v>0</v>
      </c>
      <c r="M971" s="12" t="str">
        <f t="shared" si="207"/>
        <v/>
      </c>
      <c r="N971" s="13"/>
    </row>
    <row r="972" spans="2:14">
      <c r="B972" s="291"/>
      <c r="C972" s="317">
        <v>1051</v>
      </c>
      <c r="D972" s="330" t="s">
        <v>203</v>
      </c>
      <c r="E972" s="319">
        <f t="shared" si="213"/>
        <v>0</v>
      </c>
      <c r="F972" s="449"/>
      <c r="G972" s="450"/>
      <c r="H972" s="1414"/>
      <c r="I972" s="449"/>
      <c r="J972" s="450"/>
      <c r="K972" s="1414"/>
      <c r="L972" s="319">
        <f t="shared" si="214"/>
        <v>0</v>
      </c>
      <c r="M972" s="12" t="str">
        <f t="shared" si="207"/>
        <v/>
      </c>
      <c r="N972" s="13"/>
    </row>
    <row r="973" spans="2:14">
      <c r="B973" s="291"/>
      <c r="C973" s="292">
        <v>1052</v>
      </c>
      <c r="D973" s="293" t="s">
        <v>204</v>
      </c>
      <c r="E973" s="294">
        <f t="shared" si="213"/>
        <v>0</v>
      </c>
      <c r="F973" s="158"/>
      <c r="G973" s="159"/>
      <c r="H973" s="1406"/>
      <c r="I973" s="158"/>
      <c r="J973" s="159"/>
      <c r="K973" s="1406"/>
      <c r="L973" s="294">
        <f t="shared" si="214"/>
        <v>0</v>
      </c>
      <c r="M973" s="12" t="str">
        <f t="shared" si="207"/>
        <v/>
      </c>
      <c r="N973" s="13"/>
    </row>
    <row r="974" spans="2:14">
      <c r="B974" s="291"/>
      <c r="C974" s="323">
        <v>1053</v>
      </c>
      <c r="D974" s="324" t="s">
        <v>841</v>
      </c>
      <c r="E974" s="325">
        <f t="shared" si="213"/>
        <v>0</v>
      </c>
      <c r="F974" s="444"/>
      <c r="G974" s="445"/>
      <c r="H974" s="1411"/>
      <c r="I974" s="444"/>
      <c r="J974" s="445"/>
      <c r="K974" s="1411"/>
      <c r="L974" s="325">
        <f t="shared" si="214"/>
        <v>0</v>
      </c>
      <c r="M974" s="12" t="str">
        <f t="shared" si="207"/>
        <v/>
      </c>
      <c r="N974" s="13"/>
    </row>
    <row r="975" spans="2:14">
      <c r="B975" s="291"/>
      <c r="C975" s="317">
        <v>1062</v>
      </c>
      <c r="D975" s="318" t="s">
        <v>205</v>
      </c>
      <c r="E975" s="319">
        <f t="shared" si="213"/>
        <v>0</v>
      </c>
      <c r="F975" s="449"/>
      <c r="G975" s="450"/>
      <c r="H975" s="1414"/>
      <c r="I975" s="449"/>
      <c r="J975" s="450"/>
      <c r="K975" s="1414"/>
      <c r="L975" s="319">
        <f t="shared" si="214"/>
        <v>0</v>
      </c>
      <c r="M975" s="12" t="str">
        <f t="shared" si="207"/>
        <v/>
      </c>
      <c r="N975" s="13"/>
    </row>
    <row r="976" spans="2:14">
      <c r="B976" s="291"/>
      <c r="C976" s="323">
        <v>1063</v>
      </c>
      <c r="D976" s="331" t="s">
        <v>785</v>
      </c>
      <c r="E976" s="325">
        <f t="shared" si="213"/>
        <v>0</v>
      </c>
      <c r="F976" s="444"/>
      <c r="G976" s="445"/>
      <c r="H976" s="1411"/>
      <c r="I976" s="444"/>
      <c r="J976" s="445"/>
      <c r="K976" s="1411"/>
      <c r="L976" s="325">
        <f t="shared" si="214"/>
        <v>0</v>
      </c>
      <c r="M976" s="12" t="str">
        <f t="shared" si="207"/>
        <v/>
      </c>
      <c r="N976" s="13"/>
    </row>
    <row r="977" spans="2:14">
      <c r="B977" s="291"/>
      <c r="C977" s="332">
        <v>1069</v>
      </c>
      <c r="D977" s="333" t="s">
        <v>206</v>
      </c>
      <c r="E977" s="334">
        <f t="shared" si="213"/>
        <v>0</v>
      </c>
      <c r="F977" s="588"/>
      <c r="G977" s="589"/>
      <c r="H977" s="1413"/>
      <c r="I977" s="588"/>
      <c r="J977" s="589"/>
      <c r="K977" s="1413"/>
      <c r="L977" s="334">
        <f t="shared" si="214"/>
        <v>0</v>
      </c>
      <c r="M977" s="12" t="str">
        <f t="shared" ref="M977:M1008" si="215">(IF($E977&lt;&gt;0,$M$2,IF($L977&lt;&gt;0,$M$2,"")))</f>
        <v/>
      </c>
      <c r="N977" s="13"/>
    </row>
    <row r="978" spans="2:14">
      <c r="B978" s="277"/>
      <c r="C978" s="317">
        <v>1091</v>
      </c>
      <c r="D978" s="330" t="s">
        <v>877</v>
      </c>
      <c r="E978" s="319">
        <f t="shared" si="213"/>
        <v>0</v>
      </c>
      <c r="F978" s="449"/>
      <c r="G978" s="450"/>
      <c r="H978" s="1414"/>
      <c r="I978" s="449"/>
      <c r="J978" s="450"/>
      <c r="K978" s="1414"/>
      <c r="L978" s="319">
        <f t="shared" si="214"/>
        <v>0</v>
      </c>
      <c r="M978" s="12" t="str">
        <f t="shared" si="215"/>
        <v/>
      </c>
      <c r="N978" s="13"/>
    </row>
    <row r="979" spans="2:14">
      <c r="B979" s="291"/>
      <c r="C979" s="292">
        <v>1092</v>
      </c>
      <c r="D979" s="293" t="s">
        <v>298</v>
      </c>
      <c r="E979" s="294">
        <f t="shared" si="213"/>
        <v>0</v>
      </c>
      <c r="F979" s="158"/>
      <c r="G979" s="159"/>
      <c r="H979" s="1406"/>
      <c r="I979" s="158"/>
      <c r="J979" s="159"/>
      <c r="K979" s="1406"/>
      <c r="L979" s="294">
        <f t="shared" si="214"/>
        <v>0</v>
      </c>
      <c r="M979" s="12" t="str">
        <f t="shared" si="215"/>
        <v/>
      </c>
      <c r="N979" s="13"/>
    </row>
    <row r="980" spans="2:14">
      <c r="B980" s="291"/>
      <c r="C980" s="284">
        <v>1098</v>
      </c>
      <c r="D980" s="338" t="s">
        <v>207</v>
      </c>
      <c r="E980" s="286">
        <f t="shared" si="213"/>
        <v>0</v>
      </c>
      <c r="F980" s="173"/>
      <c r="G980" s="174"/>
      <c r="H980" s="1407"/>
      <c r="I980" s="173"/>
      <c r="J980" s="174"/>
      <c r="K980" s="1407"/>
      <c r="L980" s="286">
        <f t="shared" si="214"/>
        <v>0</v>
      </c>
      <c r="M980" s="12" t="str">
        <f t="shared" si="215"/>
        <v/>
      </c>
      <c r="N980" s="13"/>
    </row>
    <row r="981" spans="2:14">
      <c r="B981" s="271">
        <v>1900</v>
      </c>
      <c r="C981" s="1837" t="s">
        <v>265</v>
      </c>
      <c r="D981" s="1838"/>
      <c r="E981" s="309">
        <f t="shared" ref="E981:L981" si="216">SUM(E982:E984)</f>
        <v>0</v>
      </c>
      <c r="F981" s="273">
        <f t="shared" si="216"/>
        <v>0</v>
      </c>
      <c r="G981" s="274">
        <f t="shared" si="216"/>
        <v>0</v>
      </c>
      <c r="H981" s="275">
        <f t="shared" si="216"/>
        <v>0</v>
      </c>
      <c r="I981" s="273">
        <f t="shared" si="216"/>
        <v>0</v>
      </c>
      <c r="J981" s="274">
        <f t="shared" si="216"/>
        <v>0</v>
      </c>
      <c r="K981" s="275">
        <f t="shared" si="216"/>
        <v>0</v>
      </c>
      <c r="L981" s="309">
        <f t="shared" si="216"/>
        <v>0</v>
      </c>
      <c r="M981" s="12" t="str">
        <f t="shared" si="215"/>
        <v/>
      </c>
      <c r="N981" s="13"/>
    </row>
    <row r="982" spans="2:14">
      <c r="B982" s="291"/>
      <c r="C982" s="278">
        <v>1901</v>
      </c>
      <c r="D982" s="339" t="s">
        <v>878</v>
      </c>
      <c r="E982" s="280">
        <f>F982+G982+H982</f>
        <v>0</v>
      </c>
      <c r="F982" s="152"/>
      <c r="G982" s="153"/>
      <c r="H982" s="1404"/>
      <c r="I982" s="152"/>
      <c r="J982" s="153"/>
      <c r="K982" s="1404"/>
      <c r="L982" s="280">
        <f>I982+J982+K982</f>
        <v>0</v>
      </c>
      <c r="M982" s="12" t="str">
        <f t="shared" si="215"/>
        <v/>
      </c>
      <c r="N982" s="13"/>
    </row>
    <row r="983" spans="2:14">
      <c r="B983" s="340"/>
      <c r="C983" s="292">
        <v>1981</v>
      </c>
      <c r="D983" s="341" t="s">
        <v>879</v>
      </c>
      <c r="E983" s="294">
        <f>F983+G983+H983</f>
        <v>0</v>
      </c>
      <c r="F983" s="158"/>
      <c r="G983" s="159"/>
      <c r="H983" s="1406"/>
      <c r="I983" s="158"/>
      <c r="J983" s="159"/>
      <c r="K983" s="1406"/>
      <c r="L983" s="294">
        <f>I983+J983+K983</f>
        <v>0</v>
      </c>
      <c r="M983" s="12" t="str">
        <f t="shared" si="215"/>
        <v/>
      </c>
      <c r="N983" s="13"/>
    </row>
    <row r="984" spans="2:14">
      <c r="B984" s="291"/>
      <c r="C984" s="284">
        <v>1991</v>
      </c>
      <c r="D984" s="342" t="s">
        <v>880</v>
      </c>
      <c r="E984" s="286">
        <f>F984+G984+H984</f>
        <v>0</v>
      </c>
      <c r="F984" s="173"/>
      <c r="G984" s="174"/>
      <c r="H984" s="1407"/>
      <c r="I984" s="173"/>
      <c r="J984" s="174"/>
      <c r="K984" s="1407"/>
      <c r="L984" s="286">
        <f>I984+J984+K984</f>
        <v>0</v>
      </c>
      <c r="M984" s="12" t="str">
        <f t="shared" si="215"/>
        <v/>
      </c>
      <c r="N984" s="13"/>
    </row>
    <row r="985" spans="2:14">
      <c r="B985" s="271">
        <v>2100</v>
      </c>
      <c r="C985" s="1837" t="s">
        <v>706</v>
      </c>
      <c r="D985" s="1838"/>
      <c r="E985" s="309">
        <f t="shared" ref="E985:L985" si="217">SUM(E986:E990)</f>
        <v>0</v>
      </c>
      <c r="F985" s="273">
        <f t="shared" si="217"/>
        <v>0</v>
      </c>
      <c r="G985" s="274">
        <f t="shared" si="217"/>
        <v>0</v>
      </c>
      <c r="H985" s="275">
        <f t="shared" si="217"/>
        <v>0</v>
      </c>
      <c r="I985" s="273">
        <f t="shared" si="217"/>
        <v>0</v>
      </c>
      <c r="J985" s="274">
        <f t="shared" si="217"/>
        <v>0</v>
      </c>
      <c r="K985" s="275">
        <f t="shared" si="217"/>
        <v>0</v>
      </c>
      <c r="L985" s="309">
        <f t="shared" si="217"/>
        <v>0</v>
      </c>
      <c r="M985" s="12" t="str">
        <f t="shared" si="215"/>
        <v/>
      </c>
      <c r="N985" s="13"/>
    </row>
    <row r="986" spans="2:14">
      <c r="B986" s="291"/>
      <c r="C986" s="278">
        <v>2110</v>
      </c>
      <c r="D986" s="343" t="s">
        <v>208</v>
      </c>
      <c r="E986" s="280">
        <f>F986+G986+H986</f>
        <v>0</v>
      </c>
      <c r="F986" s="152"/>
      <c r="G986" s="153"/>
      <c r="H986" s="1404"/>
      <c r="I986" s="152"/>
      <c r="J986" s="153"/>
      <c r="K986" s="1404"/>
      <c r="L986" s="280">
        <f>I986+J986+K986</f>
        <v>0</v>
      </c>
      <c r="M986" s="12" t="str">
        <f t="shared" si="215"/>
        <v/>
      </c>
      <c r="N986" s="13"/>
    </row>
    <row r="987" spans="2:14">
      <c r="B987" s="340"/>
      <c r="C987" s="292">
        <v>2120</v>
      </c>
      <c r="D987" s="299" t="s">
        <v>209</v>
      </c>
      <c r="E987" s="294">
        <f>F987+G987+H987</f>
        <v>0</v>
      </c>
      <c r="F987" s="158"/>
      <c r="G987" s="159"/>
      <c r="H987" s="1406"/>
      <c r="I987" s="158"/>
      <c r="J987" s="159"/>
      <c r="K987" s="1406"/>
      <c r="L987" s="294">
        <f>I987+J987+K987</f>
        <v>0</v>
      </c>
      <c r="M987" s="12" t="str">
        <f t="shared" si="215"/>
        <v/>
      </c>
      <c r="N987" s="13"/>
    </row>
    <row r="988" spans="2:14">
      <c r="B988" s="340"/>
      <c r="C988" s="292">
        <v>2125</v>
      </c>
      <c r="D988" s="299" t="s">
        <v>210</v>
      </c>
      <c r="E988" s="294">
        <f>F988+G988+H988</f>
        <v>0</v>
      </c>
      <c r="F988" s="483">
        <v>0</v>
      </c>
      <c r="G988" s="484">
        <v>0</v>
      </c>
      <c r="H988" s="160">
        <v>0</v>
      </c>
      <c r="I988" s="483">
        <v>0</v>
      </c>
      <c r="J988" s="484">
        <v>0</v>
      </c>
      <c r="K988" s="160">
        <v>0</v>
      </c>
      <c r="L988" s="294">
        <f>I988+J988+K988</f>
        <v>0</v>
      </c>
      <c r="M988" s="12" t="str">
        <f t="shared" si="215"/>
        <v/>
      </c>
      <c r="N988" s="13"/>
    </row>
    <row r="989" spans="2:14">
      <c r="B989" s="290"/>
      <c r="C989" s="292">
        <v>2140</v>
      </c>
      <c r="D989" s="299" t="s">
        <v>211</v>
      </c>
      <c r="E989" s="294">
        <f>F989+G989+H989</f>
        <v>0</v>
      </c>
      <c r="F989" s="483">
        <v>0</v>
      </c>
      <c r="G989" s="484">
        <v>0</v>
      </c>
      <c r="H989" s="160">
        <v>0</v>
      </c>
      <c r="I989" s="483">
        <v>0</v>
      </c>
      <c r="J989" s="484">
        <v>0</v>
      </c>
      <c r="K989" s="160">
        <v>0</v>
      </c>
      <c r="L989" s="294">
        <f>I989+J989+K989</f>
        <v>0</v>
      </c>
      <c r="M989" s="12" t="str">
        <f t="shared" si="215"/>
        <v/>
      </c>
      <c r="N989" s="13"/>
    </row>
    <row r="990" spans="2:14">
      <c r="B990" s="291"/>
      <c r="C990" s="284">
        <v>2190</v>
      </c>
      <c r="D990" s="344" t="s">
        <v>212</v>
      </c>
      <c r="E990" s="286">
        <f>F990+G990+H990</f>
        <v>0</v>
      </c>
      <c r="F990" s="173"/>
      <c r="G990" s="174"/>
      <c r="H990" s="1407"/>
      <c r="I990" s="173"/>
      <c r="J990" s="174"/>
      <c r="K990" s="1407"/>
      <c r="L990" s="286">
        <f>I990+J990+K990</f>
        <v>0</v>
      </c>
      <c r="M990" s="12" t="str">
        <f t="shared" si="215"/>
        <v/>
      </c>
      <c r="N990" s="13"/>
    </row>
    <row r="991" spans="2:14">
      <c r="B991" s="271">
        <v>2200</v>
      </c>
      <c r="C991" s="1837" t="s">
        <v>213</v>
      </c>
      <c r="D991" s="1838"/>
      <c r="E991" s="309">
        <f t="shared" ref="E991:L991" si="218">SUM(E992:E993)</f>
        <v>0</v>
      </c>
      <c r="F991" s="273">
        <f t="shared" si="218"/>
        <v>0</v>
      </c>
      <c r="G991" s="274">
        <f t="shared" si="218"/>
        <v>0</v>
      </c>
      <c r="H991" s="275">
        <f t="shared" si="218"/>
        <v>0</v>
      </c>
      <c r="I991" s="273">
        <f t="shared" si="218"/>
        <v>0</v>
      </c>
      <c r="J991" s="274">
        <f t="shared" si="218"/>
        <v>0</v>
      </c>
      <c r="K991" s="275">
        <f t="shared" si="218"/>
        <v>0</v>
      </c>
      <c r="L991" s="309">
        <f t="shared" si="218"/>
        <v>0</v>
      </c>
      <c r="M991" s="12" t="str">
        <f t="shared" si="215"/>
        <v/>
      </c>
      <c r="N991" s="13"/>
    </row>
    <row r="992" spans="2:14">
      <c r="B992" s="291"/>
      <c r="C992" s="278">
        <v>2221</v>
      </c>
      <c r="D992" s="279" t="s">
        <v>299</v>
      </c>
      <c r="E992" s="280">
        <f>F992+G992+H992</f>
        <v>0</v>
      </c>
      <c r="F992" s="152"/>
      <c r="G992" s="153"/>
      <c r="H992" s="1404"/>
      <c r="I992" s="152"/>
      <c r="J992" s="153"/>
      <c r="K992" s="1404"/>
      <c r="L992" s="280">
        <f>I992+J992+K992</f>
        <v>0</v>
      </c>
      <c r="M992" s="12" t="str">
        <f t="shared" si="215"/>
        <v/>
      </c>
      <c r="N992" s="13"/>
    </row>
    <row r="993" spans="2:14">
      <c r="B993" s="291"/>
      <c r="C993" s="284">
        <v>2224</v>
      </c>
      <c r="D993" s="285" t="s">
        <v>214</v>
      </c>
      <c r="E993" s="286">
        <f>F993+G993+H993</f>
        <v>0</v>
      </c>
      <c r="F993" s="173"/>
      <c r="G993" s="174"/>
      <c r="H993" s="1407"/>
      <c r="I993" s="173"/>
      <c r="J993" s="174"/>
      <c r="K993" s="1407"/>
      <c r="L993" s="286">
        <f>I993+J993+K993</f>
        <v>0</v>
      </c>
      <c r="M993" s="12" t="str">
        <f t="shared" si="215"/>
        <v/>
      </c>
      <c r="N993" s="13"/>
    </row>
    <row r="994" spans="2:14">
      <c r="B994" s="271">
        <v>2500</v>
      </c>
      <c r="C994" s="1837" t="s">
        <v>215</v>
      </c>
      <c r="D994" s="1838"/>
      <c r="E994" s="309">
        <f>F994+G994+H994</f>
        <v>0</v>
      </c>
      <c r="F994" s="1408"/>
      <c r="G994" s="1409"/>
      <c r="H994" s="1410"/>
      <c r="I994" s="1408"/>
      <c r="J994" s="1409"/>
      <c r="K994" s="1410"/>
      <c r="L994" s="309">
        <f>I994+J994+K994</f>
        <v>0</v>
      </c>
      <c r="M994" s="12" t="str">
        <f t="shared" si="215"/>
        <v/>
      </c>
      <c r="N994" s="13"/>
    </row>
    <row r="995" spans="2:14">
      <c r="B995" s="271">
        <v>2600</v>
      </c>
      <c r="C995" s="1845" t="s">
        <v>216</v>
      </c>
      <c r="D995" s="1846"/>
      <c r="E995" s="309">
        <f>F995+G995+H995</f>
        <v>0</v>
      </c>
      <c r="F995" s="1408"/>
      <c r="G995" s="1409"/>
      <c r="H995" s="1410"/>
      <c r="I995" s="1408"/>
      <c r="J995" s="1409"/>
      <c r="K995" s="1410"/>
      <c r="L995" s="309">
        <f>I995+J995+K995</f>
        <v>0</v>
      </c>
      <c r="M995" s="12" t="str">
        <f t="shared" si="215"/>
        <v/>
      </c>
      <c r="N995" s="13"/>
    </row>
    <row r="996" spans="2:14">
      <c r="B996" s="271">
        <v>2700</v>
      </c>
      <c r="C996" s="1845" t="s">
        <v>217</v>
      </c>
      <c r="D996" s="1846"/>
      <c r="E996" s="309">
        <f>F996+G996+H996</f>
        <v>0</v>
      </c>
      <c r="F996" s="1408"/>
      <c r="G996" s="1409"/>
      <c r="H996" s="1410"/>
      <c r="I996" s="1408"/>
      <c r="J996" s="1409"/>
      <c r="K996" s="1410"/>
      <c r="L996" s="309">
        <f>I996+J996+K996</f>
        <v>0</v>
      </c>
      <c r="M996" s="12" t="str">
        <f t="shared" si="215"/>
        <v/>
      </c>
      <c r="N996" s="13"/>
    </row>
    <row r="997" spans="2:14">
      <c r="B997" s="271">
        <v>2800</v>
      </c>
      <c r="C997" s="1845" t="s">
        <v>1613</v>
      </c>
      <c r="D997" s="1846"/>
      <c r="E997" s="309">
        <f t="shared" ref="E997:L997" si="219">SUM(E998:E1000)</f>
        <v>0</v>
      </c>
      <c r="F997" s="273">
        <f t="shared" si="219"/>
        <v>0</v>
      </c>
      <c r="G997" s="274">
        <f t="shared" si="219"/>
        <v>0</v>
      </c>
      <c r="H997" s="275">
        <f t="shared" si="219"/>
        <v>0</v>
      </c>
      <c r="I997" s="273">
        <f t="shared" si="219"/>
        <v>0</v>
      </c>
      <c r="J997" s="274">
        <f t="shared" si="219"/>
        <v>0</v>
      </c>
      <c r="K997" s="275">
        <f t="shared" si="219"/>
        <v>0</v>
      </c>
      <c r="L997" s="309">
        <f t="shared" si="219"/>
        <v>0</v>
      </c>
      <c r="M997" s="12" t="str">
        <f t="shared" si="215"/>
        <v/>
      </c>
      <c r="N997" s="13"/>
    </row>
    <row r="998" spans="2:14">
      <c r="B998" s="291"/>
      <c r="C998" s="278">
        <v>2810</v>
      </c>
      <c r="D998" s="339" t="s">
        <v>2048</v>
      </c>
      <c r="E998" s="280">
        <f>F998+G998+H998</f>
        <v>0</v>
      </c>
      <c r="F998" s="152"/>
      <c r="G998" s="153"/>
      <c r="H998" s="1404"/>
      <c r="I998" s="152"/>
      <c r="J998" s="153"/>
      <c r="K998" s="1404"/>
      <c r="L998" s="280">
        <f>I998+J998+K998</f>
        <v>0</v>
      </c>
      <c r="M998" s="12" t="str">
        <f t="shared" si="215"/>
        <v/>
      </c>
      <c r="N998" s="13"/>
    </row>
    <row r="999" spans="2:14">
      <c r="B999" s="340"/>
      <c r="C999" s="292">
        <v>2820</v>
      </c>
      <c r="D999" s="341" t="s">
        <v>2049</v>
      </c>
      <c r="E999" s="294">
        <f>F999+G999+H999</f>
        <v>0</v>
      </c>
      <c r="F999" s="158"/>
      <c r="G999" s="159"/>
      <c r="H999" s="1406"/>
      <c r="I999" s="158"/>
      <c r="J999" s="159"/>
      <c r="K999" s="1406"/>
      <c r="L999" s="294">
        <f>I999+J999+K999</f>
        <v>0</v>
      </c>
      <c r="M999" s="12" t="str">
        <f t="shared" si="215"/>
        <v/>
      </c>
      <c r="N999" s="13"/>
    </row>
    <row r="1000" spans="2:14" ht="31.5">
      <c r="B1000" s="291"/>
      <c r="C1000" s="284">
        <v>2890</v>
      </c>
      <c r="D1000" s="342" t="s">
        <v>2050</v>
      </c>
      <c r="E1000" s="286">
        <f>F1000+G1000+H1000</f>
        <v>0</v>
      </c>
      <c r="F1000" s="173"/>
      <c r="G1000" s="174"/>
      <c r="H1000" s="1407"/>
      <c r="I1000" s="173"/>
      <c r="J1000" s="174"/>
      <c r="K1000" s="1407"/>
      <c r="L1000" s="286">
        <f>I1000+J1000+K1000</f>
        <v>0</v>
      </c>
      <c r="M1000" s="12" t="str">
        <f t="shared" si="215"/>
        <v/>
      </c>
      <c r="N1000" s="13"/>
    </row>
    <row r="1001" spans="2:14">
      <c r="B1001" s="271">
        <v>2900</v>
      </c>
      <c r="C1001" s="1837" t="s">
        <v>218</v>
      </c>
      <c r="D1001" s="1838"/>
      <c r="E1001" s="309">
        <f t="shared" ref="E1001:L1001" si="220">SUM(E1002:E1009)</f>
        <v>0</v>
      </c>
      <c r="F1001" s="273">
        <f t="shared" si="220"/>
        <v>0</v>
      </c>
      <c r="G1001" s="273">
        <f t="shared" si="220"/>
        <v>0</v>
      </c>
      <c r="H1001" s="273">
        <f t="shared" si="220"/>
        <v>0</v>
      </c>
      <c r="I1001" s="273">
        <f t="shared" si="220"/>
        <v>0</v>
      </c>
      <c r="J1001" s="273">
        <f t="shared" si="220"/>
        <v>0</v>
      </c>
      <c r="K1001" s="273">
        <f t="shared" si="220"/>
        <v>0</v>
      </c>
      <c r="L1001" s="273">
        <f t="shared" si="220"/>
        <v>0</v>
      </c>
      <c r="M1001" s="12" t="str">
        <f t="shared" si="215"/>
        <v/>
      </c>
      <c r="N1001" s="13"/>
    </row>
    <row r="1002" spans="2:14">
      <c r="B1002" s="345"/>
      <c r="C1002" s="278">
        <v>2910</v>
      </c>
      <c r="D1002" s="346" t="s">
        <v>1905</v>
      </c>
      <c r="E1002" s="280">
        <f t="shared" ref="E1002:E1009" si="221">F1002+G1002+H1002</f>
        <v>0</v>
      </c>
      <c r="F1002" s="152"/>
      <c r="G1002" s="153"/>
      <c r="H1002" s="1404"/>
      <c r="I1002" s="152"/>
      <c r="J1002" s="153"/>
      <c r="K1002" s="1404"/>
      <c r="L1002" s="280">
        <f t="shared" ref="L1002:L1009" si="222">I1002+J1002+K1002</f>
        <v>0</v>
      </c>
      <c r="M1002" s="12" t="str">
        <f t="shared" si="215"/>
        <v/>
      </c>
      <c r="N1002" s="13"/>
    </row>
    <row r="1003" spans="2:14">
      <c r="B1003" s="345"/>
      <c r="C1003" s="278">
        <v>2920</v>
      </c>
      <c r="D1003" s="346" t="s">
        <v>219</v>
      </c>
      <c r="E1003" s="280">
        <f t="shared" si="221"/>
        <v>0</v>
      </c>
      <c r="F1003" s="152"/>
      <c r="G1003" s="153"/>
      <c r="H1003" s="1404"/>
      <c r="I1003" s="152"/>
      <c r="J1003" s="153"/>
      <c r="K1003" s="1404"/>
      <c r="L1003" s="280">
        <f t="shared" si="222"/>
        <v>0</v>
      </c>
      <c r="M1003" s="12" t="str">
        <f t="shared" si="215"/>
        <v/>
      </c>
      <c r="N1003" s="13"/>
    </row>
    <row r="1004" spans="2:14" ht="31.5">
      <c r="B1004" s="345"/>
      <c r="C1004" s="323">
        <v>2969</v>
      </c>
      <c r="D1004" s="347" t="s">
        <v>220</v>
      </c>
      <c r="E1004" s="325">
        <f t="shared" si="221"/>
        <v>0</v>
      </c>
      <c r="F1004" s="444"/>
      <c r="G1004" s="445"/>
      <c r="H1004" s="1411"/>
      <c r="I1004" s="444"/>
      <c r="J1004" s="445"/>
      <c r="K1004" s="1411"/>
      <c r="L1004" s="325">
        <f t="shared" si="222"/>
        <v>0</v>
      </c>
      <c r="M1004" s="12" t="str">
        <f t="shared" si="215"/>
        <v/>
      </c>
      <c r="N1004" s="13"/>
    </row>
    <row r="1005" spans="2:14" ht="31.5">
      <c r="B1005" s="345"/>
      <c r="C1005" s="348">
        <v>2970</v>
      </c>
      <c r="D1005" s="349" t="s">
        <v>221</v>
      </c>
      <c r="E1005" s="350">
        <f t="shared" si="221"/>
        <v>0</v>
      </c>
      <c r="F1005" s="623"/>
      <c r="G1005" s="624"/>
      <c r="H1005" s="1412"/>
      <c r="I1005" s="623"/>
      <c r="J1005" s="624"/>
      <c r="K1005" s="1412"/>
      <c r="L1005" s="350">
        <f t="shared" si="222"/>
        <v>0</v>
      </c>
      <c r="M1005" s="12" t="str">
        <f t="shared" si="215"/>
        <v/>
      </c>
      <c r="N1005" s="13"/>
    </row>
    <row r="1006" spans="2:14">
      <c r="B1006" s="345"/>
      <c r="C1006" s="332">
        <v>2989</v>
      </c>
      <c r="D1006" s="354" t="s">
        <v>222</v>
      </c>
      <c r="E1006" s="334">
        <f t="shared" si="221"/>
        <v>0</v>
      </c>
      <c r="F1006" s="588"/>
      <c r="G1006" s="589"/>
      <c r="H1006" s="1413"/>
      <c r="I1006" s="588"/>
      <c r="J1006" s="589"/>
      <c r="K1006" s="1413"/>
      <c r="L1006" s="334">
        <f t="shared" si="222"/>
        <v>0</v>
      </c>
      <c r="M1006" s="12" t="str">
        <f t="shared" si="215"/>
        <v/>
      </c>
      <c r="N1006" s="13"/>
    </row>
    <row r="1007" spans="2:14">
      <c r="B1007" s="291"/>
      <c r="C1007" s="317">
        <v>2990</v>
      </c>
      <c r="D1007" s="355" t="s">
        <v>1924</v>
      </c>
      <c r="E1007" s="319">
        <f t="shared" si="221"/>
        <v>0</v>
      </c>
      <c r="F1007" s="449"/>
      <c r="G1007" s="450"/>
      <c r="H1007" s="1414"/>
      <c r="I1007" s="449"/>
      <c r="J1007" s="450"/>
      <c r="K1007" s="1414"/>
      <c r="L1007" s="319">
        <f t="shared" si="222"/>
        <v>0</v>
      </c>
      <c r="M1007" s="12" t="str">
        <f t="shared" si="215"/>
        <v/>
      </c>
      <c r="N1007" s="13"/>
    </row>
    <row r="1008" spans="2:14">
      <c r="B1008" s="291"/>
      <c r="C1008" s="317">
        <v>2991</v>
      </c>
      <c r="D1008" s="355" t="s">
        <v>223</v>
      </c>
      <c r="E1008" s="319">
        <f t="shared" si="221"/>
        <v>0</v>
      </c>
      <c r="F1008" s="449"/>
      <c r="G1008" s="450"/>
      <c r="H1008" s="1414"/>
      <c r="I1008" s="449"/>
      <c r="J1008" s="450"/>
      <c r="K1008" s="1414"/>
      <c r="L1008" s="319">
        <f t="shared" si="222"/>
        <v>0</v>
      </c>
      <c r="M1008" s="12" t="str">
        <f t="shared" si="215"/>
        <v/>
      </c>
      <c r="N1008" s="13"/>
    </row>
    <row r="1009" spans="2:14">
      <c r="B1009" s="291"/>
      <c r="C1009" s="284">
        <v>2992</v>
      </c>
      <c r="D1009" s="356" t="s">
        <v>224</v>
      </c>
      <c r="E1009" s="286">
        <f t="shared" si="221"/>
        <v>0</v>
      </c>
      <c r="F1009" s="173"/>
      <c r="G1009" s="174"/>
      <c r="H1009" s="1407"/>
      <c r="I1009" s="173"/>
      <c r="J1009" s="174"/>
      <c r="K1009" s="1407"/>
      <c r="L1009" s="286">
        <f t="shared" si="222"/>
        <v>0</v>
      </c>
      <c r="M1009" s="12" t="str">
        <f t="shared" ref="M1009:M1040" si="223">(IF($E1009&lt;&gt;0,$M$2,IF($L1009&lt;&gt;0,$M$2,"")))</f>
        <v/>
      </c>
      <c r="N1009" s="13"/>
    </row>
    <row r="1010" spans="2:14">
      <c r="B1010" s="271">
        <v>3300</v>
      </c>
      <c r="C1010" s="357" t="s">
        <v>1955</v>
      </c>
      <c r="D1010" s="1466"/>
      <c r="E1010" s="309">
        <f t="shared" ref="E1010:L1010" si="224">SUM(E1011:E1015)</f>
        <v>0</v>
      </c>
      <c r="F1010" s="273">
        <f t="shared" si="224"/>
        <v>0</v>
      </c>
      <c r="G1010" s="274">
        <f t="shared" si="224"/>
        <v>0</v>
      </c>
      <c r="H1010" s="275">
        <f t="shared" si="224"/>
        <v>0</v>
      </c>
      <c r="I1010" s="273">
        <f t="shared" si="224"/>
        <v>0</v>
      </c>
      <c r="J1010" s="274">
        <f t="shared" si="224"/>
        <v>0</v>
      </c>
      <c r="K1010" s="275">
        <f t="shared" si="224"/>
        <v>0</v>
      </c>
      <c r="L1010" s="309">
        <f t="shared" si="224"/>
        <v>0</v>
      </c>
      <c r="M1010" s="12" t="str">
        <f t="shared" si="223"/>
        <v/>
      </c>
      <c r="N1010" s="13"/>
    </row>
    <row r="1011" spans="2:14">
      <c r="B1011" s="290"/>
      <c r="C1011" s="278">
        <v>3301</v>
      </c>
      <c r="D1011" s="358" t="s">
        <v>225</v>
      </c>
      <c r="E1011" s="280">
        <f t="shared" ref="E1011:E1018" si="225">F1011+G1011+H1011</f>
        <v>0</v>
      </c>
      <c r="F1011" s="481">
        <v>0</v>
      </c>
      <c r="G1011" s="482">
        <v>0</v>
      </c>
      <c r="H1011" s="154">
        <v>0</v>
      </c>
      <c r="I1011" s="481">
        <v>0</v>
      </c>
      <c r="J1011" s="482">
        <v>0</v>
      </c>
      <c r="K1011" s="154">
        <v>0</v>
      </c>
      <c r="L1011" s="280">
        <f t="shared" ref="L1011:L1018" si="226">I1011+J1011+K1011</f>
        <v>0</v>
      </c>
      <c r="M1011" s="12" t="str">
        <f t="shared" si="223"/>
        <v/>
      </c>
      <c r="N1011" s="13"/>
    </row>
    <row r="1012" spans="2:14">
      <c r="B1012" s="290"/>
      <c r="C1012" s="292">
        <v>3302</v>
      </c>
      <c r="D1012" s="359" t="s">
        <v>700</v>
      </c>
      <c r="E1012" s="294">
        <f t="shared" si="225"/>
        <v>0</v>
      </c>
      <c r="F1012" s="483">
        <v>0</v>
      </c>
      <c r="G1012" s="484">
        <v>0</v>
      </c>
      <c r="H1012" s="160">
        <v>0</v>
      </c>
      <c r="I1012" s="483">
        <v>0</v>
      </c>
      <c r="J1012" s="484">
        <v>0</v>
      </c>
      <c r="K1012" s="160">
        <v>0</v>
      </c>
      <c r="L1012" s="294">
        <f t="shared" si="226"/>
        <v>0</v>
      </c>
      <c r="M1012" s="12" t="str">
        <f t="shared" si="223"/>
        <v/>
      </c>
      <c r="N1012" s="13"/>
    </row>
    <row r="1013" spans="2:14">
      <c r="B1013" s="290"/>
      <c r="C1013" s="292">
        <v>3304</v>
      </c>
      <c r="D1013" s="359" t="s">
        <v>226</v>
      </c>
      <c r="E1013" s="294">
        <f t="shared" si="225"/>
        <v>0</v>
      </c>
      <c r="F1013" s="483">
        <v>0</v>
      </c>
      <c r="G1013" s="484">
        <v>0</v>
      </c>
      <c r="H1013" s="160">
        <v>0</v>
      </c>
      <c r="I1013" s="483">
        <v>0</v>
      </c>
      <c r="J1013" s="484">
        <v>0</v>
      </c>
      <c r="K1013" s="160">
        <v>0</v>
      </c>
      <c r="L1013" s="294">
        <f t="shared" si="226"/>
        <v>0</v>
      </c>
      <c r="M1013" s="12" t="str">
        <f t="shared" si="223"/>
        <v/>
      </c>
      <c r="N1013" s="13"/>
    </row>
    <row r="1014" spans="2:14" ht="47.25">
      <c r="B1014" s="290"/>
      <c r="C1014" s="284">
        <v>3306</v>
      </c>
      <c r="D1014" s="360" t="s">
        <v>2051</v>
      </c>
      <c r="E1014" s="294">
        <f t="shared" si="225"/>
        <v>0</v>
      </c>
      <c r="F1014" s="483">
        <v>0</v>
      </c>
      <c r="G1014" s="484">
        <v>0</v>
      </c>
      <c r="H1014" s="160">
        <v>0</v>
      </c>
      <c r="I1014" s="483">
        <v>0</v>
      </c>
      <c r="J1014" s="484">
        <v>0</v>
      </c>
      <c r="K1014" s="160">
        <v>0</v>
      </c>
      <c r="L1014" s="294">
        <f t="shared" si="226"/>
        <v>0</v>
      </c>
      <c r="M1014" s="12" t="str">
        <f t="shared" si="223"/>
        <v/>
      </c>
      <c r="N1014" s="13"/>
    </row>
    <row r="1015" spans="2:14">
      <c r="B1015" s="290"/>
      <c r="C1015" s="284">
        <v>3307</v>
      </c>
      <c r="D1015" s="360" t="s">
        <v>1966</v>
      </c>
      <c r="E1015" s="286">
        <f t="shared" si="225"/>
        <v>0</v>
      </c>
      <c r="F1015" s="485">
        <v>0</v>
      </c>
      <c r="G1015" s="486">
        <v>0</v>
      </c>
      <c r="H1015" s="175">
        <v>0</v>
      </c>
      <c r="I1015" s="485">
        <v>0</v>
      </c>
      <c r="J1015" s="486">
        <v>0</v>
      </c>
      <c r="K1015" s="175">
        <v>0</v>
      </c>
      <c r="L1015" s="286">
        <f t="shared" si="226"/>
        <v>0</v>
      </c>
      <c r="M1015" s="12" t="str">
        <f t="shared" si="223"/>
        <v/>
      </c>
      <c r="N1015" s="13"/>
    </row>
    <row r="1016" spans="2:14">
      <c r="B1016" s="271">
        <v>3900</v>
      </c>
      <c r="C1016" s="1837" t="s">
        <v>227</v>
      </c>
      <c r="D1016" s="1838"/>
      <c r="E1016" s="309">
        <f t="shared" si="225"/>
        <v>0</v>
      </c>
      <c r="F1016" s="1456">
        <v>0</v>
      </c>
      <c r="G1016" s="1457">
        <v>0</v>
      </c>
      <c r="H1016" s="1458">
        <v>0</v>
      </c>
      <c r="I1016" s="1456">
        <v>0</v>
      </c>
      <c r="J1016" s="1457">
        <v>0</v>
      </c>
      <c r="K1016" s="1458">
        <v>0</v>
      </c>
      <c r="L1016" s="309">
        <f t="shared" si="226"/>
        <v>0</v>
      </c>
      <c r="M1016" s="12" t="str">
        <f t="shared" si="223"/>
        <v/>
      </c>
      <c r="N1016" s="13"/>
    </row>
    <row r="1017" spans="2:14">
      <c r="B1017" s="271">
        <v>4000</v>
      </c>
      <c r="C1017" s="1837" t="s">
        <v>228</v>
      </c>
      <c r="D1017" s="1838"/>
      <c r="E1017" s="309">
        <f t="shared" si="225"/>
        <v>0</v>
      </c>
      <c r="F1017" s="1408"/>
      <c r="G1017" s="1409"/>
      <c r="H1017" s="1410"/>
      <c r="I1017" s="1408"/>
      <c r="J1017" s="1409"/>
      <c r="K1017" s="1410"/>
      <c r="L1017" s="309">
        <f t="shared" si="226"/>
        <v>0</v>
      </c>
      <c r="M1017" s="12" t="str">
        <f t="shared" si="223"/>
        <v/>
      </c>
      <c r="N1017" s="13"/>
    </row>
    <row r="1018" spans="2:14">
      <c r="B1018" s="271">
        <v>4100</v>
      </c>
      <c r="C1018" s="1837" t="s">
        <v>229</v>
      </c>
      <c r="D1018" s="1838"/>
      <c r="E1018" s="309">
        <f t="shared" si="225"/>
        <v>0</v>
      </c>
      <c r="F1018" s="1457">
        <v>0</v>
      </c>
      <c r="G1018" s="1457">
        <v>0</v>
      </c>
      <c r="H1018" s="1458">
        <v>0</v>
      </c>
      <c r="I1018" s="1604">
        <v>0</v>
      </c>
      <c r="J1018" s="1457">
        <v>0</v>
      </c>
      <c r="K1018" s="1457">
        <v>0</v>
      </c>
      <c r="L1018" s="309">
        <f t="shared" si="226"/>
        <v>0</v>
      </c>
      <c r="M1018" s="12" t="str">
        <f t="shared" si="223"/>
        <v/>
      </c>
      <c r="N1018" s="13"/>
    </row>
    <row r="1019" spans="2:14">
      <c r="B1019" s="271">
        <v>4200</v>
      </c>
      <c r="C1019" s="1837" t="s">
        <v>230</v>
      </c>
      <c r="D1019" s="1838"/>
      <c r="E1019" s="309">
        <f t="shared" ref="E1019:L1019" si="227">SUM(E1020:E1025)</f>
        <v>0</v>
      </c>
      <c r="F1019" s="273">
        <f t="shared" si="227"/>
        <v>0</v>
      </c>
      <c r="G1019" s="274">
        <f t="shared" si="227"/>
        <v>0</v>
      </c>
      <c r="H1019" s="275">
        <f t="shared" si="227"/>
        <v>0</v>
      </c>
      <c r="I1019" s="273">
        <f t="shared" si="227"/>
        <v>0</v>
      </c>
      <c r="J1019" s="274">
        <f t="shared" si="227"/>
        <v>0</v>
      </c>
      <c r="K1019" s="275">
        <f t="shared" si="227"/>
        <v>0</v>
      </c>
      <c r="L1019" s="309">
        <f t="shared" si="227"/>
        <v>0</v>
      </c>
      <c r="M1019" s="12" t="str">
        <f t="shared" si="223"/>
        <v/>
      </c>
      <c r="N1019" s="13"/>
    </row>
    <row r="1020" spans="2:14">
      <c r="B1020" s="361"/>
      <c r="C1020" s="278">
        <v>4201</v>
      </c>
      <c r="D1020" s="279" t="s">
        <v>231</v>
      </c>
      <c r="E1020" s="280">
        <f t="shared" ref="E1020:E1025" si="228">F1020+G1020+H1020</f>
        <v>0</v>
      </c>
      <c r="F1020" s="152"/>
      <c r="G1020" s="153"/>
      <c r="H1020" s="1404"/>
      <c r="I1020" s="152"/>
      <c r="J1020" s="153"/>
      <c r="K1020" s="1404"/>
      <c r="L1020" s="280">
        <f t="shared" ref="L1020:L1025" si="229">I1020+J1020+K1020</f>
        <v>0</v>
      </c>
      <c r="M1020" s="12" t="str">
        <f t="shared" si="223"/>
        <v/>
      </c>
      <c r="N1020" s="13"/>
    </row>
    <row r="1021" spans="2:14">
      <c r="B1021" s="361"/>
      <c r="C1021" s="292">
        <v>4202</v>
      </c>
      <c r="D1021" s="362" t="s">
        <v>232</v>
      </c>
      <c r="E1021" s="294">
        <f t="shared" si="228"/>
        <v>0</v>
      </c>
      <c r="F1021" s="158"/>
      <c r="G1021" s="159"/>
      <c r="H1021" s="1406"/>
      <c r="I1021" s="158"/>
      <c r="J1021" s="159"/>
      <c r="K1021" s="1406"/>
      <c r="L1021" s="294">
        <f t="shared" si="229"/>
        <v>0</v>
      </c>
      <c r="M1021" s="12" t="str">
        <f t="shared" si="223"/>
        <v/>
      </c>
      <c r="N1021" s="13"/>
    </row>
    <row r="1022" spans="2:14">
      <c r="B1022" s="361"/>
      <c r="C1022" s="292">
        <v>4214</v>
      </c>
      <c r="D1022" s="362" t="s">
        <v>233</v>
      </c>
      <c r="E1022" s="294">
        <f t="shared" si="228"/>
        <v>0</v>
      </c>
      <c r="F1022" s="158"/>
      <c r="G1022" s="159"/>
      <c r="H1022" s="1406"/>
      <c r="I1022" s="158"/>
      <c r="J1022" s="159"/>
      <c r="K1022" s="1406"/>
      <c r="L1022" s="294">
        <f t="shared" si="229"/>
        <v>0</v>
      </c>
      <c r="M1022" s="12" t="str">
        <f t="shared" si="223"/>
        <v/>
      </c>
      <c r="N1022" s="13"/>
    </row>
    <row r="1023" spans="2:14">
      <c r="B1023" s="361"/>
      <c r="C1023" s="292">
        <v>4217</v>
      </c>
      <c r="D1023" s="362" t="s">
        <v>234</v>
      </c>
      <c r="E1023" s="294">
        <f t="shared" si="228"/>
        <v>0</v>
      </c>
      <c r="F1023" s="158"/>
      <c r="G1023" s="159"/>
      <c r="H1023" s="1406"/>
      <c r="I1023" s="158"/>
      <c r="J1023" s="159"/>
      <c r="K1023" s="1406"/>
      <c r="L1023" s="294">
        <f t="shared" si="229"/>
        <v>0</v>
      </c>
      <c r="M1023" s="12" t="str">
        <f t="shared" si="223"/>
        <v/>
      </c>
      <c r="N1023" s="13"/>
    </row>
    <row r="1024" spans="2:14">
      <c r="B1024" s="361"/>
      <c r="C1024" s="292">
        <v>4218</v>
      </c>
      <c r="D1024" s="293" t="s">
        <v>235</v>
      </c>
      <c r="E1024" s="294">
        <f t="shared" si="228"/>
        <v>0</v>
      </c>
      <c r="F1024" s="158"/>
      <c r="G1024" s="159"/>
      <c r="H1024" s="1406"/>
      <c r="I1024" s="158"/>
      <c r="J1024" s="159"/>
      <c r="K1024" s="1406"/>
      <c r="L1024" s="294">
        <f t="shared" si="229"/>
        <v>0</v>
      </c>
      <c r="M1024" s="12" t="str">
        <f t="shared" si="223"/>
        <v/>
      </c>
      <c r="N1024" s="13"/>
    </row>
    <row r="1025" spans="2:14">
      <c r="B1025" s="361"/>
      <c r="C1025" s="284">
        <v>4219</v>
      </c>
      <c r="D1025" s="342" t="s">
        <v>236</v>
      </c>
      <c r="E1025" s="286">
        <f t="shared" si="228"/>
        <v>0</v>
      </c>
      <c r="F1025" s="173"/>
      <c r="G1025" s="174"/>
      <c r="H1025" s="1407"/>
      <c r="I1025" s="173"/>
      <c r="J1025" s="174"/>
      <c r="K1025" s="1407"/>
      <c r="L1025" s="286">
        <f t="shared" si="229"/>
        <v>0</v>
      </c>
      <c r="M1025" s="12" t="str">
        <f t="shared" si="223"/>
        <v/>
      </c>
      <c r="N1025" s="13"/>
    </row>
    <row r="1026" spans="2:14">
      <c r="B1026" s="271">
        <v>4300</v>
      </c>
      <c r="C1026" s="1837" t="s">
        <v>1614</v>
      </c>
      <c r="D1026" s="1838"/>
      <c r="E1026" s="309">
        <f t="shared" ref="E1026:L1026" si="230">SUM(E1027:E1029)</f>
        <v>0</v>
      </c>
      <c r="F1026" s="273">
        <f t="shared" si="230"/>
        <v>0</v>
      </c>
      <c r="G1026" s="274">
        <f t="shared" si="230"/>
        <v>0</v>
      </c>
      <c r="H1026" s="275">
        <f t="shared" si="230"/>
        <v>0</v>
      </c>
      <c r="I1026" s="273">
        <f t="shared" si="230"/>
        <v>0</v>
      </c>
      <c r="J1026" s="274">
        <f t="shared" si="230"/>
        <v>0</v>
      </c>
      <c r="K1026" s="275">
        <f t="shared" si="230"/>
        <v>0</v>
      </c>
      <c r="L1026" s="309">
        <f t="shared" si="230"/>
        <v>0</v>
      </c>
      <c r="M1026" s="12" t="str">
        <f t="shared" si="223"/>
        <v/>
      </c>
      <c r="N1026" s="13"/>
    </row>
    <row r="1027" spans="2:14">
      <c r="B1027" s="361"/>
      <c r="C1027" s="278">
        <v>4301</v>
      </c>
      <c r="D1027" s="310" t="s">
        <v>237</v>
      </c>
      <c r="E1027" s="280">
        <f t="shared" ref="E1027:E1032" si="231">F1027+G1027+H1027</f>
        <v>0</v>
      </c>
      <c r="F1027" s="152"/>
      <c r="G1027" s="153"/>
      <c r="H1027" s="1404"/>
      <c r="I1027" s="152"/>
      <c r="J1027" s="153"/>
      <c r="K1027" s="1404"/>
      <c r="L1027" s="280">
        <f t="shared" ref="L1027:L1032" si="232">I1027+J1027+K1027</f>
        <v>0</v>
      </c>
      <c r="M1027" s="12" t="str">
        <f t="shared" si="223"/>
        <v/>
      </c>
      <c r="N1027" s="13"/>
    </row>
    <row r="1028" spans="2:14">
      <c r="B1028" s="361"/>
      <c r="C1028" s="292">
        <v>4302</v>
      </c>
      <c r="D1028" s="362" t="s">
        <v>238</v>
      </c>
      <c r="E1028" s="294">
        <f t="shared" si="231"/>
        <v>0</v>
      </c>
      <c r="F1028" s="158"/>
      <c r="G1028" s="159"/>
      <c r="H1028" s="1406"/>
      <c r="I1028" s="158"/>
      <c r="J1028" s="159"/>
      <c r="K1028" s="1406"/>
      <c r="L1028" s="294">
        <f t="shared" si="232"/>
        <v>0</v>
      </c>
      <c r="M1028" s="12" t="str">
        <f t="shared" si="223"/>
        <v/>
      </c>
      <c r="N1028" s="13"/>
    </row>
    <row r="1029" spans="2:14">
      <c r="B1029" s="361"/>
      <c r="C1029" s="284">
        <v>4309</v>
      </c>
      <c r="D1029" s="300" t="s">
        <v>239</v>
      </c>
      <c r="E1029" s="286">
        <f t="shared" si="231"/>
        <v>0</v>
      </c>
      <c r="F1029" s="173"/>
      <c r="G1029" s="174"/>
      <c r="H1029" s="1407"/>
      <c r="I1029" s="173"/>
      <c r="J1029" s="174"/>
      <c r="K1029" s="1407"/>
      <c r="L1029" s="286">
        <f t="shared" si="232"/>
        <v>0</v>
      </c>
      <c r="M1029" s="12" t="str">
        <f t="shared" si="223"/>
        <v/>
      </c>
      <c r="N1029" s="13"/>
    </row>
    <row r="1030" spans="2:14">
      <c r="B1030" s="271">
        <v>4400</v>
      </c>
      <c r="C1030" s="1837" t="s">
        <v>1611</v>
      </c>
      <c r="D1030" s="1838"/>
      <c r="E1030" s="309">
        <f t="shared" si="231"/>
        <v>0</v>
      </c>
      <c r="F1030" s="1408"/>
      <c r="G1030" s="1409"/>
      <c r="H1030" s="1410"/>
      <c r="I1030" s="1408"/>
      <c r="J1030" s="1409"/>
      <c r="K1030" s="1410"/>
      <c r="L1030" s="309">
        <f t="shared" si="232"/>
        <v>0</v>
      </c>
      <c r="M1030" s="12" t="str">
        <f t="shared" si="223"/>
        <v/>
      </c>
      <c r="N1030" s="13"/>
    </row>
    <row r="1031" spans="2:14">
      <c r="B1031" s="271">
        <v>4500</v>
      </c>
      <c r="C1031" s="1837" t="s">
        <v>1612</v>
      </c>
      <c r="D1031" s="1838"/>
      <c r="E1031" s="309">
        <f t="shared" si="231"/>
        <v>0</v>
      </c>
      <c r="F1031" s="1408"/>
      <c r="G1031" s="1409"/>
      <c r="H1031" s="1410"/>
      <c r="I1031" s="1408"/>
      <c r="J1031" s="1409"/>
      <c r="K1031" s="1410"/>
      <c r="L1031" s="309">
        <f t="shared" si="232"/>
        <v>0</v>
      </c>
      <c r="M1031" s="12" t="str">
        <f t="shared" si="223"/>
        <v/>
      </c>
      <c r="N1031" s="13"/>
    </row>
    <row r="1032" spans="2:14">
      <c r="B1032" s="271">
        <v>4600</v>
      </c>
      <c r="C1032" s="1845" t="s">
        <v>240</v>
      </c>
      <c r="D1032" s="1846"/>
      <c r="E1032" s="309">
        <f t="shared" si="231"/>
        <v>0</v>
      </c>
      <c r="F1032" s="1408"/>
      <c r="G1032" s="1409"/>
      <c r="H1032" s="1410"/>
      <c r="I1032" s="1408"/>
      <c r="J1032" s="1409"/>
      <c r="K1032" s="1410"/>
      <c r="L1032" s="309">
        <f t="shared" si="232"/>
        <v>0</v>
      </c>
      <c r="M1032" s="12" t="str">
        <f t="shared" si="223"/>
        <v/>
      </c>
      <c r="N1032" s="13"/>
    </row>
    <row r="1033" spans="2:14">
      <c r="B1033" s="271">
        <v>4900</v>
      </c>
      <c r="C1033" s="1837" t="s">
        <v>266</v>
      </c>
      <c r="D1033" s="1838"/>
      <c r="E1033" s="309">
        <f t="shared" ref="E1033:L1033" si="233">+E1034+E1035</f>
        <v>0</v>
      </c>
      <c r="F1033" s="273">
        <f t="shared" si="233"/>
        <v>0</v>
      </c>
      <c r="G1033" s="274">
        <f t="shared" si="233"/>
        <v>0</v>
      </c>
      <c r="H1033" s="275">
        <f t="shared" si="233"/>
        <v>0</v>
      </c>
      <c r="I1033" s="273">
        <f t="shared" si="233"/>
        <v>0</v>
      </c>
      <c r="J1033" s="274">
        <f t="shared" si="233"/>
        <v>0</v>
      </c>
      <c r="K1033" s="275">
        <f t="shared" si="233"/>
        <v>0</v>
      </c>
      <c r="L1033" s="309">
        <f t="shared" si="233"/>
        <v>0</v>
      </c>
      <c r="M1033" s="12" t="str">
        <f t="shared" si="223"/>
        <v/>
      </c>
      <c r="N1033" s="13"/>
    </row>
    <row r="1034" spans="2:14">
      <c r="B1034" s="361"/>
      <c r="C1034" s="278">
        <v>4901</v>
      </c>
      <c r="D1034" s="363" t="s">
        <v>267</v>
      </c>
      <c r="E1034" s="280">
        <f>F1034+G1034+H1034</f>
        <v>0</v>
      </c>
      <c r="F1034" s="152"/>
      <c r="G1034" s="153"/>
      <c r="H1034" s="1404"/>
      <c r="I1034" s="152"/>
      <c r="J1034" s="153"/>
      <c r="K1034" s="1404"/>
      <c r="L1034" s="280">
        <f>I1034+J1034+K1034</f>
        <v>0</v>
      </c>
      <c r="M1034" s="12" t="str">
        <f t="shared" si="223"/>
        <v/>
      </c>
      <c r="N1034" s="13"/>
    </row>
    <row r="1035" spans="2:14">
      <c r="B1035" s="361"/>
      <c r="C1035" s="284">
        <v>4902</v>
      </c>
      <c r="D1035" s="300" t="s">
        <v>268</v>
      </c>
      <c r="E1035" s="286">
        <f>F1035+G1035+H1035</f>
        <v>0</v>
      </c>
      <c r="F1035" s="173"/>
      <c r="G1035" s="174"/>
      <c r="H1035" s="1407"/>
      <c r="I1035" s="173"/>
      <c r="J1035" s="174"/>
      <c r="K1035" s="1407"/>
      <c r="L1035" s="286">
        <f>I1035+J1035+K1035</f>
        <v>0</v>
      </c>
      <c r="M1035" s="12" t="str">
        <f t="shared" si="223"/>
        <v/>
      </c>
      <c r="N1035" s="13"/>
    </row>
    <row r="1036" spans="2:14">
      <c r="B1036" s="364">
        <v>5100</v>
      </c>
      <c r="C1036" s="1841" t="s">
        <v>241</v>
      </c>
      <c r="D1036" s="1842"/>
      <c r="E1036" s="309">
        <f>F1036+G1036+H1036</f>
        <v>0</v>
      </c>
      <c r="F1036" s="1408"/>
      <c r="G1036" s="1409"/>
      <c r="H1036" s="1410"/>
      <c r="I1036" s="1408"/>
      <c r="J1036" s="1409"/>
      <c r="K1036" s="1410"/>
      <c r="L1036" s="309">
        <f>I1036+J1036+K1036</f>
        <v>0</v>
      </c>
      <c r="M1036" s="12" t="str">
        <f t="shared" si="223"/>
        <v/>
      </c>
      <c r="N1036" s="13"/>
    </row>
    <row r="1037" spans="2:14">
      <c r="B1037" s="364">
        <v>5200</v>
      </c>
      <c r="C1037" s="1841" t="s">
        <v>242</v>
      </c>
      <c r="D1037" s="1842"/>
      <c r="E1037" s="309">
        <f t="shared" ref="E1037:L1037" si="234">SUM(E1038:E1044)</f>
        <v>0</v>
      </c>
      <c r="F1037" s="273">
        <f t="shared" si="234"/>
        <v>0</v>
      </c>
      <c r="G1037" s="274">
        <f t="shared" si="234"/>
        <v>0</v>
      </c>
      <c r="H1037" s="275">
        <f t="shared" si="234"/>
        <v>0</v>
      </c>
      <c r="I1037" s="273">
        <f t="shared" si="234"/>
        <v>1115</v>
      </c>
      <c r="J1037" s="274">
        <f t="shared" si="234"/>
        <v>0</v>
      </c>
      <c r="K1037" s="275">
        <f t="shared" si="234"/>
        <v>0</v>
      </c>
      <c r="L1037" s="309">
        <f t="shared" si="234"/>
        <v>1115</v>
      </c>
      <c r="M1037" s="12">
        <f t="shared" si="223"/>
        <v>1</v>
      </c>
      <c r="N1037" s="13"/>
    </row>
    <row r="1038" spans="2:14">
      <c r="B1038" s="365"/>
      <c r="C1038" s="366">
        <v>5201</v>
      </c>
      <c r="D1038" s="367" t="s">
        <v>243</v>
      </c>
      <c r="E1038" s="280">
        <f t="shared" ref="E1038:E1044" si="235">F1038+G1038+H1038</f>
        <v>0</v>
      </c>
      <c r="F1038" s="152"/>
      <c r="G1038" s="153"/>
      <c r="H1038" s="1404"/>
      <c r="I1038" s="152"/>
      <c r="J1038" s="153"/>
      <c r="K1038" s="1404"/>
      <c r="L1038" s="280">
        <f t="shared" ref="L1038:L1044" si="236">I1038+J1038+K1038</f>
        <v>0</v>
      </c>
      <c r="M1038" s="12" t="str">
        <f t="shared" si="223"/>
        <v/>
      </c>
      <c r="N1038" s="13"/>
    </row>
    <row r="1039" spans="2:14">
      <c r="B1039" s="365"/>
      <c r="C1039" s="368">
        <v>5202</v>
      </c>
      <c r="D1039" s="369" t="s">
        <v>244</v>
      </c>
      <c r="E1039" s="294">
        <f t="shared" si="235"/>
        <v>0</v>
      </c>
      <c r="F1039" s="158"/>
      <c r="G1039" s="159"/>
      <c r="H1039" s="1406"/>
      <c r="I1039" s="158"/>
      <c r="J1039" s="159"/>
      <c r="K1039" s="1406"/>
      <c r="L1039" s="294">
        <f t="shared" si="236"/>
        <v>0</v>
      </c>
      <c r="M1039" s="12" t="str">
        <f t="shared" si="223"/>
        <v/>
      </c>
      <c r="N1039" s="13"/>
    </row>
    <row r="1040" spans="2:14">
      <c r="B1040" s="365"/>
      <c r="C1040" s="368">
        <v>5203</v>
      </c>
      <c r="D1040" s="369" t="s">
        <v>607</v>
      </c>
      <c r="E1040" s="294">
        <f t="shared" si="235"/>
        <v>0</v>
      </c>
      <c r="F1040" s="158"/>
      <c r="G1040" s="159"/>
      <c r="H1040" s="1406"/>
      <c r="I1040" s="158">
        <v>1115</v>
      </c>
      <c r="J1040" s="159"/>
      <c r="K1040" s="1406"/>
      <c r="L1040" s="294">
        <f t="shared" si="236"/>
        <v>1115</v>
      </c>
      <c r="M1040" s="12">
        <f t="shared" si="223"/>
        <v>1</v>
      </c>
      <c r="N1040" s="13"/>
    </row>
    <row r="1041" spans="2:14">
      <c r="B1041" s="365"/>
      <c r="C1041" s="368">
        <v>5204</v>
      </c>
      <c r="D1041" s="369" t="s">
        <v>608</v>
      </c>
      <c r="E1041" s="294">
        <f t="shared" si="235"/>
        <v>0</v>
      </c>
      <c r="F1041" s="158"/>
      <c r="G1041" s="159"/>
      <c r="H1041" s="1406"/>
      <c r="I1041" s="158"/>
      <c r="J1041" s="159"/>
      <c r="K1041" s="1406"/>
      <c r="L1041" s="294">
        <f t="shared" si="236"/>
        <v>0</v>
      </c>
      <c r="M1041" s="12" t="str">
        <f t="shared" ref="M1041:M1063" si="237">(IF($E1041&lt;&gt;0,$M$2,IF($L1041&lt;&gt;0,$M$2,"")))</f>
        <v/>
      </c>
      <c r="N1041" s="13"/>
    </row>
    <row r="1042" spans="2:14">
      <c r="B1042" s="365"/>
      <c r="C1042" s="368">
        <v>5205</v>
      </c>
      <c r="D1042" s="369" t="s">
        <v>609</v>
      </c>
      <c r="E1042" s="294">
        <f t="shared" si="235"/>
        <v>0</v>
      </c>
      <c r="F1042" s="158"/>
      <c r="G1042" s="159"/>
      <c r="H1042" s="1406"/>
      <c r="I1042" s="158"/>
      <c r="J1042" s="159"/>
      <c r="K1042" s="1406"/>
      <c r="L1042" s="294">
        <f t="shared" si="236"/>
        <v>0</v>
      </c>
      <c r="M1042" s="12" t="str">
        <f t="shared" si="237"/>
        <v/>
      </c>
      <c r="N1042" s="13"/>
    </row>
    <row r="1043" spans="2:14">
      <c r="B1043" s="365"/>
      <c r="C1043" s="368">
        <v>5206</v>
      </c>
      <c r="D1043" s="369" t="s">
        <v>610</v>
      </c>
      <c r="E1043" s="294">
        <f t="shared" si="235"/>
        <v>0</v>
      </c>
      <c r="F1043" s="158"/>
      <c r="G1043" s="159"/>
      <c r="H1043" s="1406"/>
      <c r="I1043" s="158"/>
      <c r="J1043" s="159"/>
      <c r="K1043" s="1406"/>
      <c r="L1043" s="294">
        <f t="shared" si="236"/>
        <v>0</v>
      </c>
      <c r="M1043" s="12" t="str">
        <f t="shared" si="237"/>
        <v/>
      </c>
      <c r="N1043" s="13"/>
    </row>
    <row r="1044" spans="2:14">
      <c r="B1044" s="365"/>
      <c r="C1044" s="370">
        <v>5219</v>
      </c>
      <c r="D1044" s="371" t="s">
        <v>611</v>
      </c>
      <c r="E1044" s="286">
        <f t="shared" si="235"/>
        <v>0</v>
      </c>
      <c r="F1044" s="173"/>
      <c r="G1044" s="174"/>
      <c r="H1044" s="1407"/>
      <c r="I1044" s="173"/>
      <c r="J1044" s="174"/>
      <c r="K1044" s="1407"/>
      <c r="L1044" s="286">
        <f t="shared" si="236"/>
        <v>0</v>
      </c>
      <c r="M1044" s="12" t="str">
        <f t="shared" si="237"/>
        <v/>
      </c>
      <c r="N1044" s="13"/>
    </row>
    <row r="1045" spans="2:14">
      <c r="B1045" s="364">
        <v>5300</v>
      </c>
      <c r="C1045" s="1841" t="s">
        <v>612</v>
      </c>
      <c r="D1045" s="1842"/>
      <c r="E1045" s="309">
        <f t="shared" ref="E1045:L1045" si="238">SUM(E1046:E1047)</f>
        <v>0</v>
      </c>
      <c r="F1045" s="273">
        <f t="shared" si="238"/>
        <v>0</v>
      </c>
      <c r="G1045" s="274">
        <f t="shared" si="238"/>
        <v>0</v>
      </c>
      <c r="H1045" s="275">
        <f t="shared" si="238"/>
        <v>0</v>
      </c>
      <c r="I1045" s="273">
        <f t="shared" si="238"/>
        <v>0</v>
      </c>
      <c r="J1045" s="274">
        <f t="shared" si="238"/>
        <v>0</v>
      </c>
      <c r="K1045" s="275">
        <f t="shared" si="238"/>
        <v>0</v>
      </c>
      <c r="L1045" s="309">
        <f t="shared" si="238"/>
        <v>0</v>
      </c>
      <c r="M1045" s="12" t="str">
        <f t="shared" si="237"/>
        <v/>
      </c>
      <c r="N1045" s="13"/>
    </row>
    <row r="1046" spans="2:14">
      <c r="B1046" s="365"/>
      <c r="C1046" s="366">
        <v>5301</v>
      </c>
      <c r="D1046" s="367" t="s">
        <v>300</v>
      </c>
      <c r="E1046" s="280">
        <f>F1046+G1046+H1046</f>
        <v>0</v>
      </c>
      <c r="F1046" s="152"/>
      <c r="G1046" s="153"/>
      <c r="H1046" s="1404"/>
      <c r="I1046" s="152"/>
      <c r="J1046" s="153"/>
      <c r="K1046" s="1404"/>
      <c r="L1046" s="280">
        <f>I1046+J1046+K1046</f>
        <v>0</v>
      </c>
      <c r="M1046" s="12" t="str">
        <f t="shared" si="237"/>
        <v/>
      </c>
      <c r="N1046" s="13"/>
    </row>
    <row r="1047" spans="2:14">
      <c r="B1047" s="365"/>
      <c r="C1047" s="370">
        <v>5309</v>
      </c>
      <c r="D1047" s="371" t="s">
        <v>613</v>
      </c>
      <c r="E1047" s="286">
        <f>F1047+G1047+H1047</f>
        <v>0</v>
      </c>
      <c r="F1047" s="173"/>
      <c r="G1047" s="174"/>
      <c r="H1047" s="1407"/>
      <c r="I1047" s="173"/>
      <c r="J1047" s="174"/>
      <c r="K1047" s="1407"/>
      <c r="L1047" s="286">
        <f>I1047+J1047+K1047</f>
        <v>0</v>
      </c>
      <c r="M1047" s="12" t="str">
        <f t="shared" si="237"/>
        <v/>
      </c>
      <c r="N1047" s="13"/>
    </row>
    <row r="1048" spans="2:14">
      <c r="B1048" s="364">
        <v>5400</v>
      </c>
      <c r="C1048" s="1841" t="s">
        <v>670</v>
      </c>
      <c r="D1048" s="1842"/>
      <c r="E1048" s="309">
        <f>F1048+G1048+H1048</f>
        <v>0</v>
      </c>
      <c r="F1048" s="1408"/>
      <c r="G1048" s="1409"/>
      <c r="H1048" s="1410"/>
      <c r="I1048" s="1408"/>
      <c r="J1048" s="1409"/>
      <c r="K1048" s="1410"/>
      <c r="L1048" s="309">
        <f>I1048+J1048+K1048</f>
        <v>0</v>
      </c>
      <c r="M1048" s="12" t="str">
        <f t="shared" si="237"/>
        <v/>
      </c>
      <c r="N1048" s="13"/>
    </row>
    <row r="1049" spans="2:14">
      <c r="B1049" s="271">
        <v>5500</v>
      </c>
      <c r="C1049" s="1837" t="s">
        <v>671</v>
      </c>
      <c r="D1049" s="1838"/>
      <c r="E1049" s="309">
        <f t="shared" ref="E1049:L1049" si="239">SUM(E1050:E1053)</f>
        <v>0</v>
      </c>
      <c r="F1049" s="273">
        <f t="shared" si="239"/>
        <v>0</v>
      </c>
      <c r="G1049" s="274">
        <f t="shared" si="239"/>
        <v>0</v>
      </c>
      <c r="H1049" s="275">
        <f t="shared" si="239"/>
        <v>0</v>
      </c>
      <c r="I1049" s="273">
        <f t="shared" si="239"/>
        <v>0</v>
      </c>
      <c r="J1049" s="274">
        <f t="shared" si="239"/>
        <v>0</v>
      </c>
      <c r="K1049" s="275">
        <f t="shared" si="239"/>
        <v>0</v>
      </c>
      <c r="L1049" s="309">
        <f t="shared" si="239"/>
        <v>0</v>
      </c>
      <c r="M1049" s="12" t="str">
        <f t="shared" si="237"/>
        <v/>
      </c>
      <c r="N1049" s="13"/>
    </row>
    <row r="1050" spans="2:14">
      <c r="B1050" s="361"/>
      <c r="C1050" s="278">
        <v>5501</v>
      </c>
      <c r="D1050" s="310" t="s">
        <v>672</v>
      </c>
      <c r="E1050" s="280">
        <f>F1050+G1050+H1050</f>
        <v>0</v>
      </c>
      <c r="F1050" s="152"/>
      <c r="G1050" s="153"/>
      <c r="H1050" s="1404"/>
      <c r="I1050" s="152"/>
      <c r="J1050" s="153"/>
      <c r="K1050" s="1404"/>
      <c r="L1050" s="280">
        <f>I1050+J1050+K1050</f>
        <v>0</v>
      </c>
      <c r="M1050" s="12" t="str">
        <f t="shared" si="237"/>
        <v/>
      </c>
      <c r="N1050" s="13"/>
    </row>
    <row r="1051" spans="2:14">
      <c r="B1051" s="361"/>
      <c r="C1051" s="292">
        <v>5502</v>
      </c>
      <c r="D1051" s="293" t="s">
        <v>673</v>
      </c>
      <c r="E1051" s="294">
        <f>F1051+G1051+H1051</f>
        <v>0</v>
      </c>
      <c r="F1051" s="158"/>
      <c r="G1051" s="159"/>
      <c r="H1051" s="1406"/>
      <c r="I1051" s="158"/>
      <c r="J1051" s="159"/>
      <c r="K1051" s="1406"/>
      <c r="L1051" s="294">
        <f>I1051+J1051+K1051</f>
        <v>0</v>
      </c>
      <c r="M1051" s="12" t="str">
        <f t="shared" si="237"/>
        <v/>
      </c>
      <c r="N1051" s="13"/>
    </row>
    <row r="1052" spans="2:14">
      <c r="B1052" s="361"/>
      <c r="C1052" s="292">
        <v>5503</v>
      </c>
      <c r="D1052" s="362" t="s">
        <v>674</v>
      </c>
      <c r="E1052" s="294">
        <f>F1052+G1052+H1052</f>
        <v>0</v>
      </c>
      <c r="F1052" s="158"/>
      <c r="G1052" s="159"/>
      <c r="H1052" s="1406"/>
      <c r="I1052" s="158"/>
      <c r="J1052" s="159"/>
      <c r="K1052" s="1406"/>
      <c r="L1052" s="294">
        <f>I1052+J1052+K1052</f>
        <v>0</v>
      </c>
      <c r="M1052" s="12" t="str">
        <f t="shared" si="237"/>
        <v/>
      </c>
      <c r="N1052" s="13"/>
    </row>
    <row r="1053" spans="2:14">
      <c r="B1053" s="361"/>
      <c r="C1053" s="284">
        <v>5504</v>
      </c>
      <c r="D1053" s="338" t="s">
        <v>675</v>
      </c>
      <c r="E1053" s="286">
        <f>F1053+G1053+H1053</f>
        <v>0</v>
      </c>
      <c r="F1053" s="173"/>
      <c r="G1053" s="174"/>
      <c r="H1053" s="1407"/>
      <c r="I1053" s="173"/>
      <c r="J1053" s="174"/>
      <c r="K1053" s="1407"/>
      <c r="L1053" s="286">
        <f>I1053+J1053+K1053</f>
        <v>0</v>
      </c>
      <c r="M1053" s="12" t="str">
        <f t="shared" si="237"/>
        <v/>
      </c>
      <c r="N1053" s="13"/>
    </row>
    <row r="1054" spans="2:14">
      <c r="B1054" s="364">
        <v>5700</v>
      </c>
      <c r="C1054" s="1843" t="s">
        <v>881</v>
      </c>
      <c r="D1054" s="1844"/>
      <c r="E1054" s="309">
        <f>SUM(E1055:E1057)</f>
        <v>0</v>
      </c>
      <c r="F1054" s="1456">
        <v>0</v>
      </c>
      <c r="G1054" s="1456">
        <v>0</v>
      </c>
      <c r="H1054" s="1456">
        <v>0</v>
      </c>
      <c r="I1054" s="1456">
        <v>0</v>
      </c>
      <c r="J1054" s="1456">
        <v>0</v>
      </c>
      <c r="K1054" s="1456">
        <v>0</v>
      </c>
      <c r="L1054" s="309">
        <f>SUM(L1055:L1057)</f>
        <v>0</v>
      </c>
      <c r="M1054" s="12" t="str">
        <f t="shared" si="237"/>
        <v/>
      </c>
      <c r="N1054" s="13"/>
    </row>
    <row r="1055" spans="2:14">
      <c r="B1055" s="365"/>
      <c r="C1055" s="366">
        <v>5701</v>
      </c>
      <c r="D1055" s="367" t="s">
        <v>676</v>
      </c>
      <c r="E1055" s="280">
        <f>F1055+G1055+H1055</f>
        <v>0</v>
      </c>
      <c r="F1055" s="1457">
        <v>0</v>
      </c>
      <c r="G1055" s="1457">
        <v>0</v>
      </c>
      <c r="H1055" s="1458">
        <v>0</v>
      </c>
      <c r="I1055" s="1604">
        <v>0</v>
      </c>
      <c r="J1055" s="1457">
        <v>0</v>
      </c>
      <c r="K1055" s="1457">
        <v>0</v>
      </c>
      <c r="L1055" s="280">
        <f>I1055+J1055+K1055</f>
        <v>0</v>
      </c>
      <c r="M1055" s="12" t="str">
        <f t="shared" si="237"/>
        <v/>
      </c>
      <c r="N1055" s="13"/>
    </row>
    <row r="1056" spans="2:14">
      <c r="B1056" s="365"/>
      <c r="C1056" s="372">
        <v>5702</v>
      </c>
      <c r="D1056" s="373" t="s">
        <v>677</v>
      </c>
      <c r="E1056" s="313">
        <f>F1056+G1056+H1056</f>
        <v>0</v>
      </c>
      <c r="F1056" s="1457">
        <v>0</v>
      </c>
      <c r="G1056" s="1457">
        <v>0</v>
      </c>
      <c r="H1056" s="1458">
        <v>0</v>
      </c>
      <c r="I1056" s="1604">
        <v>0</v>
      </c>
      <c r="J1056" s="1457">
        <v>0</v>
      </c>
      <c r="K1056" s="1457">
        <v>0</v>
      </c>
      <c r="L1056" s="313">
        <f>I1056+J1056+K1056</f>
        <v>0</v>
      </c>
      <c r="M1056" s="12" t="str">
        <f t="shared" si="237"/>
        <v/>
      </c>
      <c r="N1056" s="13"/>
    </row>
    <row r="1057" spans="2:14">
      <c r="B1057" s="291"/>
      <c r="C1057" s="374">
        <v>4071</v>
      </c>
      <c r="D1057" s="375" t="s">
        <v>678</v>
      </c>
      <c r="E1057" s="376">
        <f>F1057+G1057+H1057</f>
        <v>0</v>
      </c>
      <c r="F1057" s="1457">
        <v>0</v>
      </c>
      <c r="G1057" s="1457">
        <v>0</v>
      </c>
      <c r="H1057" s="1458">
        <v>0</v>
      </c>
      <c r="I1057" s="1604">
        <v>0</v>
      </c>
      <c r="J1057" s="1457">
        <v>0</v>
      </c>
      <c r="K1057" s="1457">
        <v>0</v>
      </c>
      <c r="L1057" s="376">
        <f>I1057+J1057+K1057</f>
        <v>0</v>
      </c>
      <c r="M1057" s="12" t="str">
        <f t="shared" si="237"/>
        <v/>
      </c>
      <c r="N1057" s="13"/>
    </row>
    <row r="1058" spans="2:14">
      <c r="B1058" s="570"/>
      <c r="C1058" s="1839" t="s">
        <v>679</v>
      </c>
      <c r="D1058" s="1840"/>
      <c r="E1058" s="1424"/>
      <c r="F1058" s="1424"/>
      <c r="G1058" s="1424"/>
      <c r="H1058" s="1424"/>
      <c r="I1058" s="1424"/>
      <c r="J1058" s="1424"/>
      <c r="K1058" s="1424"/>
      <c r="L1058" s="1425"/>
      <c r="M1058" s="12" t="str">
        <f t="shared" si="237"/>
        <v/>
      </c>
      <c r="N1058" s="13"/>
    </row>
    <row r="1059" spans="2:14">
      <c r="B1059" s="380">
        <v>98</v>
      </c>
      <c r="C1059" s="1839" t="s">
        <v>679</v>
      </c>
      <c r="D1059" s="1840"/>
      <c r="E1059" s="381">
        <f>F1059+G1059+H1059</f>
        <v>0</v>
      </c>
      <c r="F1059" s="1415"/>
      <c r="G1059" s="1416"/>
      <c r="H1059" s="1417"/>
      <c r="I1059" s="1446">
        <v>0</v>
      </c>
      <c r="J1059" s="1447">
        <v>0</v>
      </c>
      <c r="K1059" s="1448">
        <v>0</v>
      </c>
      <c r="L1059" s="381">
        <f>I1059+J1059+K1059</f>
        <v>0</v>
      </c>
      <c r="M1059" s="12" t="str">
        <f t="shared" si="237"/>
        <v/>
      </c>
      <c r="N1059" s="13"/>
    </row>
    <row r="1060" spans="2:14">
      <c r="B1060" s="1419"/>
      <c r="C1060" s="1420"/>
      <c r="D1060" s="1421"/>
      <c r="E1060" s="268"/>
      <c r="F1060" s="268"/>
      <c r="G1060" s="268"/>
      <c r="H1060" s="268"/>
      <c r="I1060" s="268"/>
      <c r="J1060" s="268"/>
      <c r="K1060" s="268"/>
      <c r="L1060" s="269"/>
      <c r="M1060" s="12" t="str">
        <f t="shared" si="237"/>
        <v/>
      </c>
      <c r="N1060" s="73" t="str">
        <f>LEFT(C942,1)</f>
        <v>4</v>
      </c>
    </row>
    <row r="1061" spans="2:14">
      <c r="B1061" s="1422"/>
      <c r="C1061" s="111"/>
      <c r="D1061" s="1423"/>
      <c r="E1061" s="218"/>
      <c r="F1061" s="218"/>
      <c r="G1061" s="218"/>
      <c r="H1061" s="218"/>
      <c r="I1061" s="218"/>
      <c r="J1061" s="218"/>
      <c r="K1061" s="218"/>
      <c r="L1061" s="388"/>
      <c r="M1061" s="7" t="str">
        <f t="shared" si="237"/>
        <v/>
      </c>
    </row>
    <row r="1062" spans="2:14">
      <c r="B1062" s="1422"/>
      <c r="C1062" s="111"/>
      <c r="D1062" s="1423"/>
      <c r="E1062" s="218"/>
      <c r="F1062" s="218"/>
      <c r="G1062" s="218"/>
      <c r="H1062" s="218"/>
      <c r="I1062" s="218"/>
      <c r="J1062" s="218"/>
      <c r="K1062" s="218"/>
      <c r="L1062" s="388"/>
      <c r="M1062" s="7" t="str">
        <f t="shared" si="237"/>
        <v/>
      </c>
    </row>
    <row r="1063" spans="2:14" ht="18.75">
      <c r="B1063" s="1449"/>
      <c r="C1063" s="392" t="s">
        <v>725</v>
      </c>
      <c r="D1063" s="1418">
        <f>+B1063</f>
        <v>0</v>
      </c>
      <c r="E1063" s="394">
        <f t="shared" ref="E1063:L1063" si="240">SUM(E945,E948,E954,E962,E963,E981,E985,E991,E994,E995,E996,E997,E1001,E1010,E1016,E1017,E1018,E1019,E1026,E1030,E1031,E1032,E1033,E1036,E1037,E1045,E1048,E1049,E1054)+E1059</f>
        <v>0</v>
      </c>
      <c r="F1063" s="395">
        <f t="shared" si="240"/>
        <v>0</v>
      </c>
      <c r="G1063" s="396">
        <f t="shared" si="240"/>
        <v>0</v>
      </c>
      <c r="H1063" s="397">
        <f t="shared" si="240"/>
        <v>0</v>
      </c>
      <c r="I1063" s="395">
        <f t="shared" si="240"/>
        <v>35286</v>
      </c>
      <c r="J1063" s="396">
        <f t="shared" si="240"/>
        <v>0</v>
      </c>
      <c r="K1063" s="397">
        <f t="shared" si="240"/>
        <v>0</v>
      </c>
      <c r="L1063" s="394">
        <f t="shared" si="240"/>
        <v>35286</v>
      </c>
      <c r="M1063" s="1650">
        <f t="shared" si="237"/>
        <v>1</v>
      </c>
    </row>
    <row r="1064" spans="2:14" ht="18.75">
      <c r="B1064" s="79" t="s">
        <v>119</v>
      </c>
      <c r="C1064" s="1"/>
      <c r="L1064" s="6"/>
      <c r="M1064" s="1650">
        <f>(IF($E1063&lt;&gt;0,$M$2,IF($L1063&lt;&gt;0,$M$2,"")))</f>
        <v>1</v>
      </c>
    </row>
    <row r="1065" spans="2:14" ht="18.75">
      <c r="B1065" s="1354"/>
      <c r="C1065" s="1354"/>
      <c r="D1065" s="1355"/>
      <c r="E1065" s="1354"/>
      <c r="F1065" s="1354"/>
      <c r="G1065" s="1354"/>
      <c r="H1065" s="1354"/>
      <c r="I1065" s="1354"/>
      <c r="J1065" s="1354"/>
      <c r="K1065" s="1354"/>
      <c r="L1065" s="1356"/>
      <c r="M1065" s="1650">
        <f>(IF($E1063&lt;&gt;0,$M$2,IF($L1063&lt;&gt;0,$M$2,"")))</f>
        <v>1</v>
      </c>
    </row>
    <row r="1066" spans="2:14" ht="18.75">
      <c r="B1066" s="65"/>
      <c r="C1066" s="65"/>
      <c r="D1066" s="65"/>
      <c r="E1066" s="65"/>
      <c r="F1066" s="65"/>
      <c r="G1066" s="65"/>
      <c r="H1066" s="65"/>
      <c r="I1066" s="65"/>
      <c r="J1066" s="65"/>
      <c r="K1066" s="65"/>
      <c r="L1066" s="77"/>
      <c r="M1066" s="74">
        <f>(IF(E1063&lt;&gt;0,$G$2,IF(L1063&lt;&gt;0,$G$2,"")))</f>
        <v>0</v>
      </c>
    </row>
    <row r="1067" spans="2:14" ht="18.75">
      <c r="B1067" s="65"/>
      <c r="C1067" s="65"/>
      <c r="D1067" s="65"/>
      <c r="E1067" s="65"/>
      <c r="F1067" s="65"/>
      <c r="G1067" s="65"/>
      <c r="H1067" s="65"/>
      <c r="I1067" s="65"/>
      <c r="J1067" s="65"/>
      <c r="K1067" s="65"/>
      <c r="L1067" s="77"/>
      <c r="M1067" s="74">
        <f>(IF(E1063&lt;&gt;0,$G$2,IF(L1063&lt;&gt;0,$G$2,"")))</f>
        <v>0</v>
      </c>
    </row>
    <row r="1068" spans="2:14">
      <c r="B1068" s="6"/>
      <c r="C1068" s="6"/>
      <c r="D1068" s="516"/>
      <c r="E1068" s="38"/>
      <c r="F1068" s="38"/>
      <c r="G1068" s="38"/>
      <c r="H1068" s="38"/>
      <c r="I1068" s="38"/>
      <c r="J1068" s="38"/>
      <c r="K1068" s="38"/>
      <c r="L1068" s="38"/>
      <c r="M1068" s="7">
        <f>(IF($E1204&lt;&gt;0,$M$2,IF($L1204&lt;&gt;0,$M$2,"")))</f>
        <v>1</v>
      </c>
    </row>
    <row r="1069" spans="2:14">
      <c r="B1069" s="6"/>
      <c r="C1069" s="1352"/>
      <c r="D1069" s="1353"/>
      <c r="E1069" s="38"/>
      <c r="F1069" s="38"/>
      <c r="G1069" s="38"/>
      <c r="H1069" s="38"/>
      <c r="I1069" s="38"/>
      <c r="J1069" s="38"/>
      <c r="K1069" s="38"/>
      <c r="L1069" s="38"/>
      <c r="M1069" s="7">
        <f>(IF($E1204&lt;&gt;0,$M$2,IF($L1204&lt;&gt;0,$M$2,"")))</f>
        <v>1</v>
      </c>
    </row>
    <row r="1070" spans="2:14">
      <c r="B1070" s="1849" t="str">
        <f>$B$7</f>
        <v>ОТЧЕТНИ ДАННИ ПО ЕБК ЗА ИЗПЪЛНЕНИЕТО НА БЮДЖЕТА</v>
      </c>
      <c r="C1070" s="1850"/>
      <c r="D1070" s="1850"/>
      <c r="E1070" s="242"/>
      <c r="F1070" s="242"/>
      <c r="G1070" s="237"/>
      <c r="H1070" s="237"/>
      <c r="I1070" s="237"/>
      <c r="J1070" s="237"/>
      <c r="K1070" s="237"/>
      <c r="L1070" s="237"/>
      <c r="M1070" s="7">
        <f>(IF($E1204&lt;&gt;0,$M$2,IF($L1204&lt;&gt;0,$M$2,"")))</f>
        <v>1</v>
      </c>
    </row>
    <row r="1071" spans="2:14">
      <c r="B1071" s="228"/>
      <c r="C1071" s="390"/>
      <c r="D1071" s="399"/>
      <c r="E1071" s="405" t="s">
        <v>456</v>
      </c>
      <c r="F1071" s="405" t="s">
        <v>807</v>
      </c>
      <c r="G1071" s="237"/>
      <c r="H1071" s="1349" t="s">
        <v>1204</v>
      </c>
      <c r="I1071" s="1350"/>
      <c r="J1071" s="1351"/>
      <c r="K1071" s="237"/>
      <c r="L1071" s="237"/>
      <c r="M1071" s="7">
        <f>(IF($E1204&lt;&gt;0,$M$2,IF($L1204&lt;&gt;0,$M$2,"")))</f>
        <v>1</v>
      </c>
    </row>
    <row r="1072" spans="2:14" ht="18.75">
      <c r="B1072" s="1851" t="str">
        <f>$B$9</f>
        <v>ДГ ДЕТЕЛИНА</v>
      </c>
      <c r="C1072" s="1852"/>
      <c r="D1072" s="1853"/>
      <c r="E1072" s="115">
        <f>$E$9</f>
        <v>46023</v>
      </c>
      <c r="F1072" s="226">
        <f>$F$9</f>
        <v>46203</v>
      </c>
      <c r="G1072" s="237"/>
      <c r="H1072" s="237"/>
      <c r="I1072" s="237"/>
      <c r="J1072" s="237"/>
      <c r="K1072" s="237"/>
      <c r="L1072" s="237"/>
      <c r="M1072" s="7">
        <f>(IF($E1204&lt;&gt;0,$M$2,IF($L1204&lt;&gt;0,$M$2,"")))</f>
        <v>1</v>
      </c>
    </row>
    <row r="1073" spans="2:14">
      <c r="B1073" s="227" t="str">
        <f>$B$10</f>
        <v>(наименование на разпоредителя с бюджет)</v>
      </c>
      <c r="C1073" s="228"/>
      <c r="D1073" s="229"/>
      <c r="E1073" s="237"/>
      <c r="F1073" s="237"/>
      <c r="G1073" s="237"/>
      <c r="H1073" s="237"/>
      <c r="I1073" s="237"/>
      <c r="J1073" s="237"/>
      <c r="K1073" s="237"/>
      <c r="L1073" s="237"/>
      <c r="M1073" s="7">
        <f>(IF($E1204&lt;&gt;0,$M$2,IF($L1204&lt;&gt;0,$M$2,"")))</f>
        <v>1</v>
      </c>
    </row>
    <row r="1074" spans="2:14">
      <c r="B1074" s="227"/>
      <c r="C1074" s="228"/>
      <c r="D1074" s="229"/>
      <c r="E1074" s="237"/>
      <c r="F1074" s="237"/>
      <c r="G1074" s="237"/>
      <c r="H1074" s="237"/>
      <c r="I1074" s="237"/>
      <c r="J1074" s="237"/>
      <c r="K1074" s="237"/>
      <c r="L1074" s="237"/>
      <c r="M1074" s="7">
        <f>(IF($E1204&lt;&gt;0,$M$2,IF($L1204&lt;&gt;0,$M$2,"")))</f>
        <v>1</v>
      </c>
    </row>
    <row r="1075" spans="2:14" ht="19.5">
      <c r="B1075" s="1854" t="str">
        <f>$B$12</f>
        <v xml:space="preserve">Бургас </v>
      </c>
      <c r="C1075" s="1855"/>
      <c r="D1075" s="1856"/>
      <c r="E1075" s="409" t="s">
        <v>857</v>
      </c>
      <c r="F1075" s="1347" t="str">
        <f>$F$12</f>
        <v>5202</v>
      </c>
      <c r="G1075" s="237"/>
      <c r="H1075" s="237"/>
      <c r="I1075" s="237"/>
      <c r="J1075" s="237"/>
      <c r="K1075" s="237"/>
      <c r="L1075" s="237"/>
      <c r="M1075" s="7">
        <f>(IF($E1204&lt;&gt;0,$M$2,IF($L1204&lt;&gt;0,$M$2,"")))</f>
        <v>1</v>
      </c>
    </row>
    <row r="1076" spans="2:14">
      <c r="B1076" s="233" t="str">
        <f>$B$13</f>
        <v>(наименование на първостепенния разпоредител с бюджет)</v>
      </c>
      <c r="C1076" s="228"/>
      <c r="D1076" s="229"/>
      <c r="E1076" s="1348"/>
      <c r="F1076" s="242"/>
      <c r="G1076" s="237"/>
      <c r="H1076" s="237"/>
      <c r="I1076" s="237"/>
      <c r="J1076" s="237"/>
      <c r="K1076" s="237"/>
      <c r="L1076" s="237"/>
      <c r="M1076" s="7">
        <f>(IF($E1204&lt;&gt;0,$M$2,IF($L1204&lt;&gt;0,$M$2,"")))</f>
        <v>1</v>
      </c>
    </row>
    <row r="1077" spans="2:14" ht="19.5">
      <c r="B1077" s="236"/>
      <c r="C1077" s="237"/>
      <c r="D1077" s="124" t="s">
        <v>858</v>
      </c>
      <c r="E1077" s="238">
        <f>$E$15</f>
        <v>0</v>
      </c>
      <c r="F1077" s="413" t="str">
        <f>$F$15</f>
        <v>БЮДЖЕТ</v>
      </c>
      <c r="G1077" s="218"/>
      <c r="H1077" s="218"/>
      <c r="I1077" s="218"/>
      <c r="J1077" s="218"/>
      <c r="K1077" s="218"/>
      <c r="L1077" s="218"/>
      <c r="M1077" s="7">
        <f>(IF($E1204&lt;&gt;0,$M$2,IF($L1204&lt;&gt;0,$M$2,"")))</f>
        <v>1</v>
      </c>
    </row>
    <row r="1078" spans="2:14">
      <c r="B1078" s="228"/>
      <c r="C1078" s="390"/>
      <c r="D1078" s="399"/>
      <c r="E1078" s="237"/>
      <c r="F1078" s="408"/>
      <c r="G1078" s="408"/>
      <c r="H1078" s="408"/>
      <c r="I1078" s="408"/>
      <c r="J1078" s="408"/>
      <c r="K1078" s="408"/>
      <c r="L1078" s="245" t="str">
        <f>+$L$18</f>
        <v>(в евро)</v>
      </c>
      <c r="M1078" s="7">
        <f>(IF($E1204&lt;&gt;0,$M$2,IF($L1204&lt;&gt;0,$M$2,"")))</f>
        <v>1</v>
      </c>
    </row>
    <row r="1079" spans="2:14" ht="18.75">
      <c r="B1079" s="246"/>
      <c r="C1079" s="247"/>
      <c r="D1079" s="248" t="s">
        <v>697</v>
      </c>
      <c r="E1079" s="1857" t="str">
        <f>CONCATENATE("Уточнен план ",$C$3)</f>
        <v>Уточнен план 2026</v>
      </c>
      <c r="F1079" s="1858"/>
      <c r="G1079" s="1858"/>
      <c r="H1079" s="1859"/>
      <c r="I1079" s="1860" t="str">
        <f>CONCATENATE("Отчет ",$C$3)</f>
        <v>Отчет 2026</v>
      </c>
      <c r="J1079" s="1861"/>
      <c r="K1079" s="1861"/>
      <c r="L1079" s="1862"/>
      <c r="M1079" s="7">
        <f>(IF($E1204&lt;&gt;0,$M$2,IF($L1204&lt;&gt;0,$M$2,"")))</f>
        <v>1</v>
      </c>
    </row>
    <row r="1080" spans="2:14" ht="56.25">
      <c r="B1080" s="249" t="s">
        <v>61</v>
      </c>
      <c r="C1080" s="250" t="s">
        <v>458</v>
      </c>
      <c r="D1080" s="251" t="s">
        <v>698</v>
      </c>
      <c r="E1080" s="1389" t="str">
        <f>$E$20</f>
        <v>Уточнен план                Общо</v>
      </c>
      <c r="F1080" s="1393" t="str">
        <f>$F$20</f>
        <v>държавни дейности</v>
      </c>
      <c r="G1080" s="1394" t="str">
        <f>$G$20</f>
        <v>местни дейности</v>
      </c>
      <c r="H1080" s="1395" t="str">
        <f>$H$20</f>
        <v>дофинансиране</v>
      </c>
      <c r="I1080" s="252" t="str">
        <f>$I$20</f>
        <v>държавни дейности -ОТЧЕТ</v>
      </c>
      <c r="J1080" s="253" t="str">
        <f>$J$20</f>
        <v>местни дейности - ОТЧЕТ</v>
      </c>
      <c r="K1080" s="254" t="str">
        <f>$K$20</f>
        <v>дофинансиране - ОТЧЕТ</v>
      </c>
      <c r="L1080" s="1568" t="str">
        <f>$L$20</f>
        <v>ОТЧЕТ                                    ОБЩО</v>
      </c>
      <c r="M1080" s="7">
        <f>(IF($E1204&lt;&gt;0,$M$2,IF($L1204&lt;&gt;0,$M$2,"")))</f>
        <v>1</v>
      </c>
    </row>
    <row r="1081" spans="2:14" ht="18.75">
      <c r="B1081" s="257"/>
      <c r="C1081" s="258"/>
      <c r="D1081" s="259" t="s">
        <v>727</v>
      </c>
      <c r="E1081" s="1440" t="str">
        <f>$E$21</f>
        <v>(1)</v>
      </c>
      <c r="F1081" s="143" t="str">
        <f>$F$21</f>
        <v>(2)</v>
      </c>
      <c r="G1081" s="144" t="str">
        <f>$G$21</f>
        <v>(3)</v>
      </c>
      <c r="H1081" s="145" t="str">
        <f>$H$21</f>
        <v>(4)</v>
      </c>
      <c r="I1081" s="260" t="str">
        <f>$I$21</f>
        <v>(5)</v>
      </c>
      <c r="J1081" s="261" t="str">
        <f>$J$21</f>
        <v>(6)</v>
      </c>
      <c r="K1081" s="262" t="str">
        <f>$K$21</f>
        <v>(7)</v>
      </c>
      <c r="L1081" s="263" t="str">
        <f>$L$21</f>
        <v>(8)</v>
      </c>
      <c r="M1081" s="7">
        <f>(IF($E1204&lt;&gt;0,$M$2,IF($L1204&lt;&gt;0,$M$2,"")))</f>
        <v>1</v>
      </c>
    </row>
    <row r="1082" spans="2:14">
      <c r="B1082" s="1437"/>
      <c r="C1082" s="1538" t="e">
        <f>VLOOKUP(D1082,OP_LIST2,2,FALSE)</f>
        <v>#N/A</v>
      </c>
      <c r="D1082" s="1443"/>
      <c r="E1082" s="388"/>
      <c r="F1082" s="1427"/>
      <c r="G1082" s="1428"/>
      <c r="H1082" s="1429"/>
      <c r="I1082" s="1427"/>
      <c r="J1082" s="1428"/>
      <c r="K1082" s="1429"/>
      <c r="L1082" s="1426"/>
      <c r="M1082" s="7">
        <f>(IF($E1204&lt;&gt;0,$M$2,IF($L1204&lt;&gt;0,$M$2,"")))</f>
        <v>1</v>
      </c>
    </row>
    <row r="1083" spans="2:14">
      <c r="B1083" s="1606" t="s">
        <v>1973</v>
      </c>
      <c r="C1083" s="1444">
        <f>VLOOKUP(D1084,EBK_DEIN2,2,FALSE)</f>
        <v>4437</v>
      </c>
      <c r="D1083" s="1443" t="s">
        <v>776</v>
      </c>
      <c r="E1083" s="388"/>
      <c r="F1083" s="1430"/>
      <c r="G1083" s="1431"/>
      <c r="H1083" s="1432"/>
      <c r="I1083" s="1430"/>
      <c r="J1083" s="1431"/>
      <c r="K1083" s="1432"/>
      <c r="L1083" s="1426"/>
      <c r="M1083" s="7">
        <f>(IF($E1204&lt;&gt;0,$M$2,IF($L1204&lt;&gt;0,$M$2,"")))</f>
        <v>1</v>
      </c>
    </row>
    <row r="1084" spans="2:14">
      <c r="B1084" s="1436"/>
      <c r="C1084" s="1529">
        <f>+C1083</f>
        <v>4437</v>
      </c>
      <c r="D1084" s="1438" t="s">
        <v>9</v>
      </c>
      <c r="E1084" s="388"/>
      <c r="F1084" s="1430"/>
      <c r="G1084" s="1431"/>
      <c r="H1084" s="1432"/>
      <c r="I1084" s="1430"/>
      <c r="J1084" s="1431"/>
      <c r="K1084" s="1432"/>
      <c r="L1084" s="1426"/>
      <c r="M1084" s="7">
        <f>(IF($E1204&lt;&gt;0,$M$2,IF($L1204&lt;&gt;0,$M$2,"")))</f>
        <v>1</v>
      </c>
    </row>
    <row r="1085" spans="2:14">
      <c r="B1085" s="1441"/>
      <c r="C1085" s="1439"/>
      <c r="D1085" s="1442" t="s">
        <v>699</v>
      </c>
      <c r="E1085" s="388"/>
      <c r="F1085" s="1433"/>
      <c r="G1085" s="1434"/>
      <c r="H1085" s="1435"/>
      <c r="I1085" s="1433"/>
      <c r="J1085" s="1434"/>
      <c r="K1085" s="1435"/>
      <c r="L1085" s="1426"/>
      <c r="M1085" s="7">
        <f>(IF($E1204&lt;&gt;0,$M$2,IF($L1204&lt;&gt;0,$M$2,"")))</f>
        <v>1</v>
      </c>
    </row>
    <row r="1086" spans="2:14">
      <c r="B1086" s="271">
        <v>100</v>
      </c>
      <c r="C1086" s="1863" t="s">
        <v>728</v>
      </c>
      <c r="D1086" s="1864"/>
      <c r="E1086" s="272">
        <f t="shared" ref="E1086:L1086" si="241">SUM(E1087:E1088)</f>
        <v>0</v>
      </c>
      <c r="F1086" s="273">
        <f t="shared" si="241"/>
        <v>0</v>
      </c>
      <c r="G1086" s="274">
        <f t="shared" si="241"/>
        <v>0</v>
      </c>
      <c r="H1086" s="275">
        <f t="shared" si="241"/>
        <v>0</v>
      </c>
      <c r="I1086" s="273">
        <f t="shared" si="241"/>
        <v>0</v>
      </c>
      <c r="J1086" s="274">
        <f t="shared" si="241"/>
        <v>0</v>
      </c>
      <c r="K1086" s="275">
        <f t="shared" si="241"/>
        <v>0</v>
      </c>
      <c r="L1086" s="272">
        <f t="shared" si="241"/>
        <v>0</v>
      </c>
      <c r="M1086" s="12" t="str">
        <f t="shared" ref="M1086:M1117" si="242">(IF($E1086&lt;&gt;0,$M$2,IF($L1086&lt;&gt;0,$M$2,"")))</f>
        <v/>
      </c>
      <c r="N1086" s="13"/>
    </row>
    <row r="1087" spans="2:14">
      <c r="B1087" s="277"/>
      <c r="C1087" s="278">
        <v>101</v>
      </c>
      <c r="D1087" s="279" t="s">
        <v>729</v>
      </c>
      <c r="E1087" s="280">
        <f>F1087+G1087+H1087</f>
        <v>0</v>
      </c>
      <c r="F1087" s="152"/>
      <c r="G1087" s="153"/>
      <c r="H1087" s="1404"/>
      <c r="I1087" s="152"/>
      <c r="J1087" s="153"/>
      <c r="K1087" s="1404"/>
      <c r="L1087" s="280">
        <f>I1087+J1087+K1087</f>
        <v>0</v>
      </c>
      <c r="M1087" s="12" t="str">
        <f t="shared" si="242"/>
        <v/>
      </c>
      <c r="N1087" s="13"/>
    </row>
    <row r="1088" spans="2:14">
      <c r="B1088" s="277"/>
      <c r="C1088" s="284">
        <v>102</v>
      </c>
      <c r="D1088" s="285" t="s">
        <v>730</v>
      </c>
      <c r="E1088" s="286">
        <f>F1088+G1088+H1088</f>
        <v>0</v>
      </c>
      <c r="F1088" s="173"/>
      <c r="G1088" s="174"/>
      <c r="H1088" s="1407"/>
      <c r="I1088" s="173"/>
      <c r="J1088" s="174"/>
      <c r="K1088" s="1407"/>
      <c r="L1088" s="286">
        <f>I1088+J1088+K1088</f>
        <v>0</v>
      </c>
      <c r="M1088" s="12" t="str">
        <f t="shared" si="242"/>
        <v/>
      </c>
      <c r="N1088" s="13"/>
    </row>
    <row r="1089" spans="2:14">
      <c r="B1089" s="271">
        <v>200</v>
      </c>
      <c r="C1089" s="1847" t="s">
        <v>731</v>
      </c>
      <c r="D1089" s="1848"/>
      <c r="E1089" s="272">
        <f t="shared" ref="E1089:L1089" si="243">SUM(E1090:E1094)</f>
        <v>0</v>
      </c>
      <c r="F1089" s="273">
        <f t="shared" si="243"/>
        <v>0</v>
      </c>
      <c r="G1089" s="274">
        <f t="shared" si="243"/>
        <v>0</v>
      </c>
      <c r="H1089" s="275">
        <f t="shared" si="243"/>
        <v>0</v>
      </c>
      <c r="I1089" s="273">
        <f t="shared" si="243"/>
        <v>0</v>
      </c>
      <c r="J1089" s="274">
        <f t="shared" si="243"/>
        <v>0</v>
      </c>
      <c r="K1089" s="275">
        <f t="shared" si="243"/>
        <v>0</v>
      </c>
      <c r="L1089" s="272">
        <f t="shared" si="243"/>
        <v>0</v>
      </c>
      <c r="M1089" s="12" t="str">
        <f t="shared" si="242"/>
        <v/>
      </c>
      <c r="N1089" s="13"/>
    </row>
    <row r="1090" spans="2:14">
      <c r="B1090" s="290"/>
      <c r="C1090" s="278">
        <v>201</v>
      </c>
      <c r="D1090" s="279" t="s">
        <v>732</v>
      </c>
      <c r="E1090" s="280">
        <f>F1090+G1090+H1090</f>
        <v>0</v>
      </c>
      <c r="F1090" s="152"/>
      <c r="G1090" s="153"/>
      <c r="H1090" s="1404"/>
      <c r="I1090" s="152"/>
      <c r="J1090" s="153"/>
      <c r="K1090" s="1404"/>
      <c r="L1090" s="280">
        <f>I1090+J1090+K1090</f>
        <v>0</v>
      </c>
      <c r="M1090" s="12" t="str">
        <f t="shared" si="242"/>
        <v/>
      </c>
      <c r="N1090" s="13"/>
    </row>
    <row r="1091" spans="2:14">
      <c r="B1091" s="291"/>
      <c r="C1091" s="292">
        <v>202</v>
      </c>
      <c r="D1091" s="293" t="s">
        <v>733</v>
      </c>
      <c r="E1091" s="294">
        <f>F1091+G1091+H1091</f>
        <v>0</v>
      </c>
      <c r="F1091" s="158"/>
      <c r="G1091" s="159"/>
      <c r="H1091" s="1406"/>
      <c r="I1091" s="158"/>
      <c r="J1091" s="159"/>
      <c r="K1091" s="1406"/>
      <c r="L1091" s="294">
        <f>I1091+J1091+K1091</f>
        <v>0</v>
      </c>
      <c r="M1091" s="12" t="str">
        <f t="shared" si="242"/>
        <v/>
      </c>
      <c r="N1091" s="13"/>
    </row>
    <row r="1092" spans="2:14" ht="31.5">
      <c r="B1092" s="298"/>
      <c r="C1092" s="292">
        <v>205</v>
      </c>
      <c r="D1092" s="293" t="s">
        <v>584</v>
      </c>
      <c r="E1092" s="294">
        <f>F1092+G1092+H1092</f>
        <v>0</v>
      </c>
      <c r="F1092" s="158"/>
      <c r="G1092" s="159"/>
      <c r="H1092" s="1406"/>
      <c r="I1092" s="158"/>
      <c r="J1092" s="159"/>
      <c r="K1092" s="1406"/>
      <c r="L1092" s="294">
        <f>I1092+J1092+K1092</f>
        <v>0</v>
      </c>
      <c r="M1092" s="12" t="str">
        <f t="shared" si="242"/>
        <v/>
      </c>
      <c r="N1092" s="13"/>
    </row>
    <row r="1093" spans="2:14">
      <c r="B1093" s="298"/>
      <c r="C1093" s="292">
        <v>208</v>
      </c>
      <c r="D1093" s="299" t="s">
        <v>585</v>
      </c>
      <c r="E1093" s="294">
        <f>F1093+G1093+H1093</f>
        <v>0</v>
      </c>
      <c r="F1093" s="158"/>
      <c r="G1093" s="159"/>
      <c r="H1093" s="1406"/>
      <c r="I1093" s="158"/>
      <c r="J1093" s="159"/>
      <c r="K1093" s="1406"/>
      <c r="L1093" s="294">
        <f>I1093+J1093+K1093</f>
        <v>0</v>
      </c>
      <c r="M1093" s="12" t="str">
        <f t="shared" si="242"/>
        <v/>
      </c>
      <c r="N1093" s="13"/>
    </row>
    <row r="1094" spans="2:14">
      <c r="B1094" s="290"/>
      <c r="C1094" s="284">
        <v>209</v>
      </c>
      <c r="D1094" s="300" t="s">
        <v>586</v>
      </c>
      <c r="E1094" s="286">
        <f>F1094+G1094+H1094</f>
        <v>0</v>
      </c>
      <c r="F1094" s="173"/>
      <c r="G1094" s="174"/>
      <c r="H1094" s="1407"/>
      <c r="I1094" s="173"/>
      <c r="J1094" s="174"/>
      <c r="K1094" s="1407"/>
      <c r="L1094" s="286">
        <f>I1094+J1094+K1094</f>
        <v>0</v>
      </c>
      <c r="M1094" s="12" t="str">
        <f t="shared" si="242"/>
        <v/>
      </c>
      <c r="N1094" s="13"/>
    </row>
    <row r="1095" spans="2:14">
      <c r="B1095" s="271">
        <v>500</v>
      </c>
      <c r="C1095" s="1865" t="s">
        <v>188</v>
      </c>
      <c r="D1095" s="1866"/>
      <c r="E1095" s="272">
        <f t="shared" ref="E1095:L1095" si="244">SUM(E1096:E1102)</f>
        <v>0</v>
      </c>
      <c r="F1095" s="273">
        <f t="shared" si="244"/>
        <v>0</v>
      </c>
      <c r="G1095" s="274">
        <f t="shared" si="244"/>
        <v>0</v>
      </c>
      <c r="H1095" s="275">
        <f t="shared" si="244"/>
        <v>0</v>
      </c>
      <c r="I1095" s="273">
        <f t="shared" si="244"/>
        <v>0</v>
      </c>
      <c r="J1095" s="274">
        <f t="shared" si="244"/>
        <v>0</v>
      </c>
      <c r="K1095" s="275">
        <f t="shared" si="244"/>
        <v>0</v>
      </c>
      <c r="L1095" s="272">
        <f t="shared" si="244"/>
        <v>0</v>
      </c>
      <c r="M1095" s="12" t="str">
        <f t="shared" si="242"/>
        <v/>
      </c>
      <c r="N1095" s="13"/>
    </row>
    <row r="1096" spans="2:14">
      <c r="B1096" s="290"/>
      <c r="C1096" s="301">
        <v>551</v>
      </c>
      <c r="D1096" s="302" t="s">
        <v>189</v>
      </c>
      <c r="E1096" s="280">
        <f t="shared" ref="E1096:E1103" si="245">F1096+G1096+H1096</f>
        <v>0</v>
      </c>
      <c r="F1096" s="152"/>
      <c r="G1096" s="153"/>
      <c r="H1096" s="1404"/>
      <c r="I1096" s="152"/>
      <c r="J1096" s="153"/>
      <c r="K1096" s="1404"/>
      <c r="L1096" s="280">
        <f t="shared" ref="L1096:L1103" si="246">I1096+J1096+K1096</f>
        <v>0</v>
      </c>
      <c r="M1096" s="12" t="str">
        <f t="shared" si="242"/>
        <v/>
      </c>
      <c r="N1096" s="13"/>
    </row>
    <row r="1097" spans="2:14">
      <c r="B1097" s="290"/>
      <c r="C1097" s="303">
        <v>552</v>
      </c>
      <c r="D1097" s="304" t="s">
        <v>876</v>
      </c>
      <c r="E1097" s="294">
        <f t="shared" si="245"/>
        <v>0</v>
      </c>
      <c r="F1097" s="158"/>
      <c r="G1097" s="159"/>
      <c r="H1097" s="1406"/>
      <c r="I1097" s="158"/>
      <c r="J1097" s="159"/>
      <c r="K1097" s="1406"/>
      <c r="L1097" s="294">
        <f t="shared" si="246"/>
        <v>0</v>
      </c>
      <c r="M1097" s="12" t="str">
        <f t="shared" si="242"/>
        <v/>
      </c>
      <c r="N1097" s="13"/>
    </row>
    <row r="1098" spans="2:14">
      <c r="B1098" s="305"/>
      <c r="C1098" s="303">
        <v>558</v>
      </c>
      <c r="D1098" s="306" t="s">
        <v>838</v>
      </c>
      <c r="E1098" s="294">
        <f t="shared" si="245"/>
        <v>0</v>
      </c>
      <c r="F1098" s="483">
        <v>0</v>
      </c>
      <c r="G1098" s="484">
        <v>0</v>
      </c>
      <c r="H1098" s="160">
        <v>0</v>
      </c>
      <c r="I1098" s="483">
        <v>0</v>
      </c>
      <c r="J1098" s="484">
        <v>0</v>
      </c>
      <c r="K1098" s="160">
        <v>0</v>
      </c>
      <c r="L1098" s="294">
        <f t="shared" si="246"/>
        <v>0</v>
      </c>
      <c r="M1098" s="12" t="str">
        <f t="shared" si="242"/>
        <v/>
      </c>
      <c r="N1098" s="13"/>
    </row>
    <row r="1099" spans="2:14">
      <c r="B1099" s="305"/>
      <c r="C1099" s="303">
        <v>560</v>
      </c>
      <c r="D1099" s="306" t="s">
        <v>190</v>
      </c>
      <c r="E1099" s="294">
        <f t="shared" si="245"/>
        <v>0</v>
      </c>
      <c r="F1099" s="158"/>
      <c r="G1099" s="159"/>
      <c r="H1099" s="1406"/>
      <c r="I1099" s="158"/>
      <c r="J1099" s="159"/>
      <c r="K1099" s="1406"/>
      <c r="L1099" s="294">
        <f t="shared" si="246"/>
        <v>0</v>
      </c>
      <c r="M1099" s="12" t="str">
        <f t="shared" si="242"/>
        <v/>
      </c>
      <c r="N1099" s="13"/>
    </row>
    <row r="1100" spans="2:14">
      <c r="B1100" s="305"/>
      <c r="C1100" s="303">
        <v>580</v>
      </c>
      <c r="D1100" s="304" t="s">
        <v>191</v>
      </c>
      <c r="E1100" s="294">
        <f t="shared" si="245"/>
        <v>0</v>
      </c>
      <c r="F1100" s="158"/>
      <c r="G1100" s="159"/>
      <c r="H1100" s="1406"/>
      <c r="I1100" s="158"/>
      <c r="J1100" s="159"/>
      <c r="K1100" s="1406"/>
      <c r="L1100" s="294">
        <f t="shared" si="246"/>
        <v>0</v>
      </c>
      <c r="M1100" s="12" t="str">
        <f t="shared" si="242"/>
        <v/>
      </c>
      <c r="N1100" s="13"/>
    </row>
    <row r="1101" spans="2:14">
      <c r="B1101" s="290"/>
      <c r="C1101" s="303">
        <v>588</v>
      </c>
      <c r="D1101" s="304" t="s">
        <v>840</v>
      </c>
      <c r="E1101" s="294">
        <f t="shared" si="245"/>
        <v>0</v>
      </c>
      <c r="F1101" s="483">
        <v>0</v>
      </c>
      <c r="G1101" s="484">
        <v>0</v>
      </c>
      <c r="H1101" s="160">
        <v>0</v>
      </c>
      <c r="I1101" s="483">
        <v>0</v>
      </c>
      <c r="J1101" s="484">
        <v>0</v>
      </c>
      <c r="K1101" s="160">
        <v>0</v>
      </c>
      <c r="L1101" s="294">
        <f t="shared" si="246"/>
        <v>0</v>
      </c>
      <c r="M1101" s="12" t="str">
        <f t="shared" si="242"/>
        <v/>
      </c>
      <c r="N1101" s="13"/>
    </row>
    <row r="1102" spans="2:14" ht="31.5">
      <c r="B1102" s="290"/>
      <c r="C1102" s="307">
        <v>590</v>
      </c>
      <c r="D1102" s="308" t="s">
        <v>192</v>
      </c>
      <c r="E1102" s="286">
        <f t="shared" si="245"/>
        <v>0</v>
      </c>
      <c r="F1102" s="173"/>
      <c r="G1102" s="174"/>
      <c r="H1102" s="1407"/>
      <c r="I1102" s="173"/>
      <c r="J1102" s="174"/>
      <c r="K1102" s="1407"/>
      <c r="L1102" s="286">
        <f t="shared" si="246"/>
        <v>0</v>
      </c>
      <c r="M1102" s="12" t="str">
        <f t="shared" si="242"/>
        <v/>
      </c>
      <c r="N1102" s="13"/>
    </row>
    <row r="1103" spans="2:14">
      <c r="B1103" s="271">
        <v>800</v>
      </c>
      <c r="C1103" s="1867" t="s">
        <v>193</v>
      </c>
      <c r="D1103" s="1868"/>
      <c r="E1103" s="309">
        <f t="shared" si="245"/>
        <v>0</v>
      </c>
      <c r="F1103" s="1408"/>
      <c r="G1103" s="1409"/>
      <c r="H1103" s="1410"/>
      <c r="I1103" s="1408"/>
      <c r="J1103" s="1409"/>
      <c r="K1103" s="1410"/>
      <c r="L1103" s="309">
        <f t="shared" si="246"/>
        <v>0</v>
      </c>
      <c r="M1103" s="12" t="str">
        <f t="shared" si="242"/>
        <v/>
      </c>
      <c r="N1103" s="13"/>
    </row>
    <row r="1104" spans="2:14">
      <c r="B1104" s="271">
        <v>1000</v>
      </c>
      <c r="C1104" s="1847" t="s">
        <v>194</v>
      </c>
      <c r="D1104" s="1848"/>
      <c r="E1104" s="309">
        <f t="shared" ref="E1104:L1104" si="247">SUM(E1105:E1121)</f>
        <v>0</v>
      </c>
      <c r="F1104" s="273">
        <f t="shared" si="247"/>
        <v>0</v>
      </c>
      <c r="G1104" s="274">
        <f t="shared" si="247"/>
        <v>0</v>
      </c>
      <c r="H1104" s="275">
        <f t="shared" si="247"/>
        <v>0</v>
      </c>
      <c r="I1104" s="273">
        <f t="shared" si="247"/>
        <v>105</v>
      </c>
      <c r="J1104" s="274">
        <f t="shared" si="247"/>
        <v>0</v>
      </c>
      <c r="K1104" s="275">
        <f t="shared" si="247"/>
        <v>0</v>
      </c>
      <c r="L1104" s="309">
        <f t="shared" si="247"/>
        <v>105</v>
      </c>
      <c r="M1104" s="12">
        <f t="shared" si="242"/>
        <v>1</v>
      </c>
      <c r="N1104" s="13"/>
    </row>
    <row r="1105" spans="2:14">
      <c r="B1105" s="291"/>
      <c r="C1105" s="278">
        <v>1011</v>
      </c>
      <c r="D1105" s="310" t="s">
        <v>195</v>
      </c>
      <c r="E1105" s="280">
        <f t="shared" ref="E1105:E1121" si="248">F1105+G1105+H1105</f>
        <v>0</v>
      </c>
      <c r="F1105" s="152"/>
      <c r="G1105" s="153"/>
      <c r="H1105" s="1404"/>
      <c r="I1105" s="152"/>
      <c r="J1105" s="153"/>
      <c r="K1105" s="1404"/>
      <c r="L1105" s="280">
        <f t="shared" ref="L1105:L1121" si="249">I1105+J1105+K1105</f>
        <v>0</v>
      </c>
      <c r="M1105" s="12" t="str">
        <f t="shared" si="242"/>
        <v/>
      </c>
      <c r="N1105" s="13"/>
    </row>
    <row r="1106" spans="2:14">
      <c r="B1106" s="291"/>
      <c r="C1106" s="292">
        <v>1012</v>
      </c>
      <c r="D1106" s="293" t="s">
        <v>196</v>
      </c>
      <c r="E1106" s="294">
        <f t="shared" si="248"/>
        <v>0</v>
      </c>
      <c r="F1106" s="158"/>
      <c r="G1106" s="159"/>
      <c r="H1106" s="1406"/>
      <c r="I1106" s="158"/>
      <c r="J1106" s="159"/>
      <c r="K1106" s="1406"/>
      <c r="L1106" s="294">
        <f t="shared" si="249"/>
        <v>0</v>
      </c>
      <c r="M1106" s="12" t="str">
        <f t="shared" si="242"/>
        <v/>
      </c>
      <c r="N1106" s="13"/>
    </row>
    <row r="1107" spans="2:14">
      <c r="B1107" s="291"/>
      <c r="C1107" s="292">
        <v>1013</v>
      </c>
      <c r="D1107" s="293" t="s">
        <v>197</v>
      </c>
      <c r="E1107" s="294">
        <f t="shared" si="248"/>
        <v>0</v>
      </c>
      <c r="F1107" s="158"/>
      <c r="G1107" s="159"/>
      <c r="H1107" s="1406"/>
      <c r="I1107" s="158"/>
      <c r="J1107" s="159"/>
      <c r="K1107" s="1406"/>
      <c r="L1107" s="294">
        <f t="shared" si="249"/>
        <v>0</v>
      </c>
      <c r="M1107" s="12" t="str">
        <f t="shared" si="242"/>
        <v/>
      </c>
      <c r="N1107" s="13"/>
    </row>
    <row r="1108" spans="2:14">
      <c r="B1108" s="291"/>
      <c r="C1108" s="292">
        <v>1014</v>
      </c>
      <c r="D1108" s="293" t="s">
        <v>198</v>
      </c>
      <c r="E1108" s="294">
        <f t="shared" si="248"/>
        <v>0</v>
      </c>
      <c r="F1108" s="158"/>
      <c r="G1108" s="159"/>
      <c r="H1108" s="1406"/>
      <c r="I1108" s="158"/>
      <c r="J1108" s="159"/>
      <c r="K1108" s="1406"/>
      <c r="L1108" s="294">
        <f t="shared" si="249"/>
        <v>0</v>
      </c>
      <c r="M1108" s="12" t="str">
        <f t="shared" si="242"/>
        <v/>
      </c>
      <c r="N1108" s="13"/>
    </row>
    <row r="1109" spans="2:14">
      <c r="B1109" s="291"/>
      <c r="C1109" s="292">
        <v>1015</v>
      </c>
      <c r="D1109" s="293" t="s">
        <v>199</v>
      </c>
      <c r="E1109" s="294">
        <f t="shared" si="248"/>
        <v>0</v>
      </c>
      <c r="F1109" s="158"/>
      <c r="G1109" s="159"/>
      <c r="H1109" s="1406"/>
      <c r="I1109" s="158">
        <v>105</v>
      </c>
      <c r="J1109" s="159"/>
      <c r="K1109" s="1406"/>
      <c r="L1109" s="294">
        <f t="shared" si="249"/>
        <v>105</v>
      </c>
      <c r="M1109" s="12">
        <f t="shared" si="242"/>
        <v>1</v>
      </c>
      <c r="N1109" s="13"/>
    </row>
    <row r="1110" spans="2:14">
      <c r="B1110" s="291"/>
      <c r="C1110" s="311">
        <v>1016</v>
      </c>
      <c r="D1110" s="312" t="s">
        <v>200</v>
      </c>
      <c r="E1110" s="313">
        <f t="shared" si="248"/>
        <v>0</v>
      </c>
      <c r="F1110" s="164"/>
      <c r="G1110" s="165"/>
      <c r="H1110" s="1405"/>
      <c r="I1110" s="164"/>
      <c r="J1110" s="165"/>
      <c r="K1110" s="1405"/>
      <c r="L1110" s="313">
        <f t="shared" si="249"/>
        <v>0</v>
      </c>
      <c r="M1110" s="12" t="str">
        <f t="shared" si="242"/>
        <v/>
      </c>
      <c r="N1110" s="13"/>
    </row>
    <row r="1111" spans="2:14">
      <c r="B1111" s="277"/>
      <c r="C1111" s="317">
        <v>1020</v>
      </c>
      <c r="D1111" s="318" t="s">
        <v>201</v>
      </c>
      <c r="E1111" s="319">
        <f t="shared" si="248"/>
        <v>0</v>
      </c>
      <c r="F1111" s="449"/>
      <c r="G1111" s="450"/>
      <c r="H1111" s="1414"/>
      <c r="I1111" s="449"/>
      <c r="J1111" s="450"/>
      <c r="K1111" s="1414"/>
      <c r="L1111" s="319">
        <f t="shared" si="249"/>
        <v>0</v>
      </c>
      <c r="M1111" s="12" t="str">
        <f t="shared" si="242"/>
        <v/>
      </c>
      <c r="N1111" s="13"/>
    </row>
    <row r="1112" spans="2:14">
      <c r="B1112" s="291"/>
      <c r="C1112" s="323">
        <v>1030</v>
      </c>
      <c r="D1112" s="324" t="s">
        <v>202</v>
      </c>
      <c r="E1112" s="325">
        <f t="shared" si="248"/>
        <v>0</v>
      </c>
      <c r="F1112" s="444"/>
      <c r="G1112" s="445"/>
      <c r="H1112" s="1411"/>
      <c r="I1112" s="444"/>
      <c r="J1112" s="445"/>
      <c r="K1112" s="1411"/>
      <c r="L1112" s="325">
        <f t="shared" si="249"/>
        <v>0</v>
      </c>
      <c r="M1112" s="12" t="str">
        <f t="shared" si="242"/>
        <v/>
      </c>
      <c r="N1112" s="13"/>
    </row>
    <row r="1113" spans="2:14">
      <c r="B1113" s="291"/>
      <c r="C1113" s="317">
        <v>1051</v>
      </c>
      <c r="D1113" s="330" t="s">
        <v>203</v>
      </c>
      <c r="E1113" s="319">
        <f t="shared" si="248"/>
        <v>0</v>
      </c>
      <c r="F1113" s="449"/>
      <c r="G1113" s="450"/>
      <c r="H1113" s="1414"/>
      <c r="I1113" s="449"/>
      <c r="J1113" s="450"/>
      <c r="K1113" s="1414"/>
      <c r="L1113" s="319">
        <f t="shared" si="249"/>
        <v>0</v>
      </c>
      <c r="M1113" s="12" t="str">
        <f t="shared" si="242"/>
        <v/>
      </c>
      <c r="N1113" s="13"/>
    </row>
    <row r="1114" spans="2:14">
      <c r="B1114" s="291"/>
      <c r="C1114" s="292">
        <v>1052</v>
      </c>
      <c r="D1114" s="293" t="s">
        <v>204</v>
      </c>
      <c r="E1114" s="294">
        <f t="shared" si="248"/>
        <v>0</v>
      </c>
      <c r="F1114" s="158"/>
      <c r="G1114" s="159"/>
      <c r="H1114" s="1406"/>
      <c r="I1114" s="158"/>
      <c r="J1114" s="159"/>
      <c r="K1114" s="1406"/>
      <c r="L1114" s="294">
        <f t="shared" si="249"/>
        <v>0</v>
      </c>
      <c r="M1114" s="12" t="str">
        <f t="shared" si="242"/>
        <v/>
      </c>
      <c r="N1114" s="13"/>
    </row>
    <row r="1115" spans="2:14">
      <c r="B1115" s="291"/>
      <c r="C1115" s="323">
        <v>1053</v>
      </c>
      <c r="D1115" s="324" t="s">
        <v>841</v>
      </c>
      <c r="E1115" s="325">
        <f t="shared" si="248"/>
        <v>0</v>
      </c>
      <c r="F1115" s="444"/>
      <c r="G1115" s="445"/>
      <c r="H1115" s="1411"/>
      <c r="I1115" s="444"/>
      <c r="J1115" s="445"/>
      <c r="K1115" s="1411"/>
      <c r="L1115" s="325">
        <f t="shared" si="249"/>
        <v>0</v>
      </c>
      <c r="M1115" s="12" t="str">
        <f t="shared" si="242"/>
        <v/>
      </c>
      <c r="N1115" s="13"/>
    </row>
    <row r="1116" spans="2:14">
      <c r="B1116" s="291"/>
      <c r="C1116" s="317">
        <v>1062</v>
      </c>
      <c r="D1116" s="318" t="s">
        <v>205</v>
      </c>
      <c r="E1116" s="319">
        <f t="shared" si="248"/>
        <v>0</v>
      </c>
      <c r="F1116" s="449"/>
      <c r="G1116" s="450"/>
      <c r="H1116" s="1414"/>
      <c r="I1116" s="449"/>
      <c r="J1116" s="450"/>
      <c r="K1116" s="1414"/>
      <c r="L1116" s="319">
        <f t="shared" si="249"/>
        <v>0</v>
      </c>
      <c r="M1116" s="12" t="str">
        <f t="shared" si="242"/>
        <v/>
      </c>
      <c r="N1116" s="13"/>
    </row>
    <row r="1117" spans="2:14">
      <c r="B1117" s="291"/>
      <c r="C1117" s="323">
        <v>1063</v>
      </c>
      <c r="D1117" s="331" t="s">
        <v>785</v>
      </c>
      <c r="E1117" s="325">
        <f t="shared" si="248"/>
        <v>0</v>
      </c>
      <c r="F1117" s="444"/>
      <c r="G1117" s="445"/>
      <c r="H1117" s="1411"/>
      <c r="I1117" s="444"/>
      <c r="J1117" s="445"/>
      <c r="K1117" s="1411"/>
      <c r="L1117" s="325">
        <f t="shared" si="249"/>
        <v>0</v>
      </c>
      <c r="M1117" s="12" t="str">
        <f t="shared" si="242"/>
        <v/>
      </c>
      <c r="N1117" s="13"/>
    </row>
    <row r="1118" spans="2:14">
      <c r="B1118" s="291"/>
      <c r="C1118" s="332">
        <v>1069</v>
      </c>
      <c r="D1118" s="333" t="s">
        <v>206</v>
      </c>
      <c r="E1118" s="334">
        <f t="shared" si="248"/>
        <v>0</v>
      </c>
      <c r="F1118" s="588"/>
      <c r="G1118" s="589"/>
      <c r="H1118" s="1413"/>
      <c r="I1118" s="588"/>
      <c r="J1118" s="589"/>
      <c r="K1118" s="1413"/>
      <c r="L1118" s="334">
        <f t="shared" si="249"/>
        <v>0</v>
      </c>
      <c r="M1118" s="12" t="str">
        <f t="shared" ref="M1118:M1149" si="250">(IF($E1118&lt;&gt;0,$M$2,IF($L1118&lt;&gt;0,$M$2,"")))</f>
        <v/>
      </c>
      <c r="N1118" s="13"/>
    </row>
    <row r="1119" spans="2:14">
      <c r="B1119" s="277"/>
      <c r="C1119" s="317">
        <v>1091</v>
      </c>
      <c r="D1119" s="330" t="s">
        <v>877</v>
      </c>
      <c r="E1119" s="319">
        <f t="shared" si="248"/>
        <v>0</v>
      </c>
      <c r="F1119" s="449"/>
      <c r="G1119" s="450"/>
      <c r="H1119" s="1414"/>
      <c r="I1119" s="449"/>
      <c r="J1119" s="450"/>
      <c r="K1119" s="1414"/>
      <c r="L1119" s="319">
        <f t="shared" si="249"/>
        <v>0</v>
      </c>
      <c r="M1119" s="12" t="str">
        <f t="shared" si="250"/>
        <v/>
      </c>
      <c r="N1119" s="13"/>
    </row>
    <row r="1120" spans="2:14">
      <c r="B1120" s="291"/>
      <c r="C1120" s="292">
        <v>1092</v>
      </c>
      <c r="D1120" s="293" t="s">
        <v>298</v>
      </c>
      <c r="E1120" s="294">
        <f t="shared" si="248"/>
        <v>0</v>
      </c>
      <c r="F1120" s="158"/>
      <c r="G1120" s="159"/>
      <c r="H1120" s="1406"/>
      <c r="I1120" s="158"/>
      <c r="J1120" s="159"/>
      <c r="K1120" s="1406"/>
      <c r="L1120" s="294">
        <f t="shared" si="249"/>
        <v>0</v>
      </c>
      <c r="M1120" s="12" t="str">
        <f t="shared" si="250"/>
        <v/>
      </c>
      <c r="N1120" s="13"/>
    </row>
    <row r="1121" spans="2:14">
      <c r="B1121" s="291"/>
      <c r="C1121" s="284">
        <v>1098</v>
      </c>
      <c r="D1121" s="338" t="s">
        <v>207</v>
      </c>
      <c r="E1121" s="286">
        <f t="shared" si="248"/>
        <v>0</v>
      </c>
      <c r="F1121" s="173"/>
      <c r="G1121" s="174"/>
      <c r="H1121" s="1407"/>
      <c r="I1121" s="173"/>
      <c r="J1121" s="174"/>
      <c r="K1121" s="1407"/>
      <c r="L1121" s="286">
        <f t="shared" si="249"/>
        <v>0</v>
      </c>
      <c r="M1121" s="12" t="str">
        <f t="shared" si="250"/>
        <v/>
      </c>
      <c r="N1121" s="13"/>
    </row>
    <row r="1122" spans="2:14">
      <c r="B1122" s="271">
        <v>1900</v>
      </c>
      <c r="C1122" s="1837" t="s">
        <v>265</v>
      </c>
      <c r="D1122" s="1838"/>
      <c r="E1122" s="309">
        <f t="shared" ref="E1122:L1122" si="251">SUM(E1123:E1125)</f>
        <v>0</v>
      </c>
      <c r="F1122" s="273">
        <f t="shared" si="251"/>
        <v>0</v>
      </c>
      <c r="G1122" s="274">
        <f t="shared" si="251"/>
        <v>0</v>
      </c>
      <c r="H1122" s="275">
        <f t="shared" si="251"/>
        <v>0</v>
      </c>
      <c r="I1122" s="273">
        <f t="shared" si="251"/>
        <v>0</v>
      </c>
      <c r="J1122" s="274">
        <f t="shared" si="251"/>
        <v>0</v>
      </c>
      <c r="K1122" s="275">
        <f t="shared" si="251"/>
        <v>0</v>
      </c>
      <c r="L1122" s="309">
        <f t="shared" si="251"/>
        <v>0</v>
      </c>
      <c r="M1122" s="12" t="str">
        <f t="shared" si="250"/>
        <v/>
      </c>
      <c r="N1122" s="13"/>
    </row>
    <row r="1123" spans="2:14">
      <c r="B1123" s="291"/>
      <c r="C1123" s="278">
        <v>1901</v>
      </c>
      <c r="D1123" s="339" t="s">
        <v>878</v>
      </c>
      <c r="E1123" s="280">
        <f>F1123+G1123+H1123</f>
        <v>0</v>
      </c>
      <c r="F1123" s="152"/>
      <c r="G1123" s="153"/>
      <c r="H1123" s="1404"/>
      <c r="I1123" s="152"/>
      <c r="J1123" s="153"/>
      <c r="K1123" s="1404"/>
      <c r="L1123" s="280">
        <f>I1123+J1123+K1123</f>
        <v>0</v>
      </c>
      <c r="M1123" s="12" t="str">
        <f t="shared" si="250"/>
        <v/>
      </c>
      <c r="N1123" s="13"/>
    </row>
    <row r="1124" spans="2:14">
      <c r="B1124" s="340"/>
      <c r="C1124" s="292">
        <v>1981</v>
      </c>
      <c r="D1124" s="341" t="s">
        <v>879</v>
      </c>
      <c r="E1124" s="294">
        <f>F1124+G1124+H1124</f>
        <v>0</v>
      </c>
      <c r="F1124" s="158"/>
      <c r="G1124" s="159"/>
      <c r="H1124" s="1406"/>
      <c r="I1124" s="158"/>
      <c r="J1124" s="159"/>
      <c r="K1124" s="1406"/>
      <c r="L1124" s="294">
        <f>I1124+J1124+K1124</f>
        <v>0</v>
      </c>
      <c r="M1124" s="12" t="str">
        <f t="shared" si="250"/>
        <v/>
      </c>
      <c r="N1124" s="13"/>
    </row>
    <row r="1125" spans="2:14">
      <c r="B1125" s="291"/>
      <c r="C1125" s="284">
        <v>1991</v>
      </c>
      <c r="D1125" s="342" t="s">
        <v>880</v>
      </c>
      <c r="E1125" s="286">
        <f>F1125+G1125+H1125</f>
        <v>0</v>
      </c>
      <c r="F1125" s="173"/>
      <c r="G1125" s="174"/>
      <c r="H1125" s="1407"/>
      <c r="I1125" s="173"/>
      <c r="J1125" s="174"/>
      <c r="K1125" s="1407"/>
      <c r="L1125" s="286">
        <f>I1125+J1125+K1125</f>
        <v>0</v>
      </c>
      <c r="M1125" s="12" t="str">
        <f t="shared" si="250"/>
        <v/>
      </c>
      <c r="N1125" s="13"/>
    </row>
    <row r="1126" spans="2:14">
      <c r="B1126" s="271">
        <v>2100</v>
      </c>
      <c r="C1126" s="1837" t="s">
        <v>706</v>
      </c>
      <c r="D1126" s="1838"/>
      <c r="E1126" s="309">
        <f t="shared" ref="E1126:L1126" si="252">SUM(E1127:E1131)</f>
        <v>0</v>
      </c>
      <c r="F1126" s="273">
        <f t="shared" si="252"/>
        <v>0</v>
      </c>
      <c r="G1126" s="274">
        <f t="shared" si="252"/>
        <v>0</v>
      </c>
      <c r="H1126" s="275">
        <f t="shared" si="252"/>
        <v>0</v>
      </c>
      <c r="I1126" s="273">
        <f t="shared" si="252"/>
        <v>0</v>
      </c>
      <c r="J1126" s="274">
        <f t="shared" si="252"/>
        <v>0</v>
      </c>
      <c r="K1126" s="275">
        <f t="shared" si="252"/>
        <v>0</v>
      </c>
      <c r="L1126" s="309">
        <f t="shared" si="252"/>
        <v>0</v>
      </c>
      <c r="M1126" s="12" t="str">
        <f t="shared" si="250"/>
        <v/>
      </c>
      <c r="N1126" s="13"/>
    </row>
    <row r="1127" spans="2:14">
      <c r="B1127" s="291"/>
      <c r="C1127" s="278">
        <v>2110</v>
      </c>
      <c r="D1127" s="343" t="s">
        <v>208</v>
      </c>
      <c r="E1127" s="280">
        <f>F1127+G1127+H1127</f>
        <v>0</v>
      </c>
      <c r="F1127" s="152"/>
      <c r="G1127" s="153"/>
      <c r="H1127" s="1404"/>
      <c r="I1127" s="152"/>
      <c r="J1127" s="153"/>
      <c r="K1127" s="1404"/>
      <c r="L1127" s="280">
        <f>I1127+J1127+K1127</f>
        <v>0</v>
      </c>
      <c r="M1127" s="12" t="str">
        <f t="shared" si="250"/>
        <v/>
      </c>
      <c r="N1127" s="13"/>
    </row>
    <row r="1128" spans="2:14">
      <c r="B1128" s="340"/>
      <c r="C1128" s="292">
        <v>2120</v>
      </c>
      <c r="D1128" s="299" t="s">
        <v>209</v>
      </c>
      <c r="E1128" s="294">
        <f>F1128+G1128+H1128</f>
        <v>0</v>
      </c>
      <c r="F1128" s="158"/>
      <c r="G1128" s="159"/>
      <c r="H1128" s="1406"/>
      <c r="I1128" s="158"/>
      <c r="J1128" s="159"/>
      <c r="K1128" s="1406"/>
      <c r="L1128" s="294">
        <f>I1128+J1128+K1128</f>
        <v>0</v>
      </c>
      <c r="M1128" s="12" t="str">
        <f t="shared" si="250"/>
        <v/>
      </c>
      <c r="N1128" s="13"/>
    </row>
    <row r="1129" spans="2:14">
      <c r="B1129" s="340"/>
      <c r="C1129" s="292">
        <v>2125</v>
      </c>
      <c r="D1129" s="299" t="s">
        <v>210</v>
      </c>
      <c r="E1129" s="294">
        <f>F1129+G1129+H1129</f>
        <v>0</v>
      </c>
      <c r="F1129" s="483">
        <v>0</v>
      </c>
      <c r="G1129" s="484">
        <v>0</v>
      </c>
      <c r="H1129" s="160">
        <v>0</v>
      </c>
      <c r="I1129" s="483">
        <v>0</v>
      </c>
      <c r="J1129" s="484">
        <v>0</v>
      </c>
      <c r="K1129" s="160">
        <v>0</v>
      </c>
      <c r="L1129" s="294">
        <f>I1129+J1129+K1129</f>
        <v>0</v>
      </c>
      <c r="M1129" s="12" t="str">
        <f t="shared" si="250"/>
        <v/>
      </c>
      <c r="N1129" s="13"/>
    </row>
    <row r="1130" spans="2:14">
      <c r="B1130" s="290"/>
      <c r="C1130" s="292">
        <v>2140</v>
      </c>
      <c r="D1130" s="299" t="s">
        <v>211</v>
      </c>
      <c r="E1130" s="294">
        <f>F1130+G1130+H1130</f>
        <v>0</v>
      </c>
      <c r="F1130" s="483">
        <v>0</v>
      </c>
      <c r="G1130" s="484">
        <v>0</v>
      </c>
      <c r="H1130" s="160">
        <v>0</v>
      </c>
      <c r="I1130" s="483">
        <v>0</v>
      </c>
      <c r="J1130" s="484">
        <v>0</v>
      </c>
      <c r="K1130" s="160">
        <v>0</v>
      </c>
      <c r="L1130" s="294">
        <f>I1130+J1130+K1130</f>
        <v>0</v>
      </c>
      <c r="M1130" s="12" t="str">
        <f t="shared" si="250"/>
        <v/>
      </c>
      <c r="N1130" s="13"/>
    </row>
    <row r="1131" spans="2:14">
      <c r="B1131" s="291"/>
      <c r="C1131" s="284">
        <v>2190</v>
      </c>
      <c r="D1131" s="344" t="s">
        <v>212</v>
      </c>
      <c r="E1131" s="286">
        <f>F1131+G1131+H1131</f>
        <v>0</v>
      </c>
      <c r="F1131" s="173"/>
      <c r="G1131" s="174"/>
      <c r="H1131" s="1407"/>
      <c r="I1131" s="173"/>
      <c r="J1131" s="174"/>
      <c r="K1131" s="1407"/>
      <c r="L1131" s="286">
        <f>I1131+J1131+K1131</f>
        <v>0</v>
      </c>
      <c r="M1131" s="12" t="str">
        <f t="shared" si="250"/>
        <v/>
      </c>
      <c r="N1131" s="13"/>
    </row>
    <row r="1132" spans="2:14">
      <c r="B1132" s="271">
        <v>2200</v>
      </c>
      <c r="C1132" s="1837" t="s">
        <v>213</v>
      </c>
      <c r="D1132" s="1838"/>
      <c r="E1132" s="309">
        <f t="shared" ref="E1132:L1132" si="253">SUM(E1133:E1134)</f>
        <v>0</v>
      </c>
      <c r="F1132" s="273">
        <f t="shared" si="253"/>
        <v>0</v>
      </c>
      <c r="G1132" s="274">
        <f t="shared" si="253"/>
        <v>0</v>
      </c>
      <c r="H1132" s="275">
        <f t="shared" si="253"/>
        <v>0</v>
      </c>
      <c r="I1132" s="273">
        <f t="shared" si="253"/>
        <v>0</v>
      </c>
      <c r="J1132" s="274">
        <f t="shared" si="253"/>
        <v>0</v>
      </c>
      <c r="K1132" s="275">
        <f t="shared" si="253"/>
        <v>0</v>
      </c>
      <c r="L1132" s="309">
        <f t="shared" si="253"/>
        <v>0</v>
      </c>
      <c r="M1132" s="12" t="str">
        <f t="shared" si="250"/>
        <v/>
      </c>
      <c r="N1132" s="13"/>
    </row>
    <row r="1133" spans="2:14">
      <c r="B1133" s="291"/>
      <c r="C1133" s="278">
        <v>2221</v>
      </c>
      <c r="D1133" s="279" t="s">
        <v>299</v>
      </c>
      <c r="E1133" s="280">
        <f>F1133+G1133+H1133</f>
        <v>0</v>
      </c>
      <c r="F1133" s="152"/>
      <c r="G1133" s="153"/>
      <c r="H1133" s="1404"/>
      <c r="I1133" s="152"/>
      <c r="J1133" s="153"/>
      <c r="K1133" s="1404"/>
      <c r="L1133" s="280">
        <f>I1133+J1133+K1133</f>
        <v>0</v>
      </c>
      <c r="M1133" s="12" t="str">
        <f t="shared" si="250"/>
        <v/>
      </c>
      <c r="N1133" s="13"/>
    </row>
    <row r="1134" spans="2:14">
      <c r="B1134" s="291"/>
      <c r="C1134" s="284">
        <v>2224</v>
      </c>
      <c r="D1134" s="285" t="s">
        <v>214</v>
      </c>
      <c r="E1134" s="286">
        <f>F1134+G1134+H1134</f>
        <v>0</v>
      </c>
      <c r="F1134" s="173"/>
      <c r="G1134" s="174"/>
      <c r="H1134" s="1407"/>
      <c r="I1134" s="173"/>
      <c r="J1134" s="174"/>
      <c r="K1134" s="1407"/>
      <c r="L1134" s="286">
        <f>I1134+J1134+K1134</f>
        <v>0</v>
      </c>
      <c r="M1134" s="12" t="str">
        <f t="shared" si="250"/>
        <v/>
      </c>
      <c r="N1134" s="13"/>
    </row>
    <row r="1135" spans="2:14">
      <c r="B1135" s="271">
        <v>2500</v>
      </c>
      <c r="C1135" s="1837" t="s">
        <v>215</v>
      </c>
      <c r="D1135" s="1838"/>
      <c r="E1135" s="309">
        <f>F1135+G1135+H1135</f>
        <v>0</v>
      </c>
      <c r="F1135" s="1408"/>
      <c r="G1135" s="1409"/>
      <c r="H1135" s="1410"/>
      <c r="I1135" s="1408"/>
      <c r="J1135" s="1409"/>
      <c r="K1135" s="1410"/>
      <c r="L1135" s="309">
        <f>I1135+J1135+K1135</f>
        <v>0</v>
      </c>
      <c r="M1135" s="12" t="str">
        <f t="shared" si="250"/>
        <v/>
      </c>
      <c r="N1135" s="13"/>
    </row>
    <row r="1136" spans="2:14">
      <c r="B1136" s="271">
        <v>2600</v>
      </c>
      <c r="C1136" s="1845" t="s">
        <v>216</v>
      </c>
      <c r="D1136" s="1846"/>
      <c r="E1136" s="309">
        <f>F1136+G1136+H1136</f>
        <v>0</v>
      </c>
      <c r="F1136" s="1408"/>
      <c r="G1136" s="1409"/>
      <c r="H1136" s="1410"/>
      <c r="I1136" s="1408"/>
      <c r="J1136" s="1409"/>
      <c r="K1136" s="1410"/>
      <c r="L1136" s="309">
        <f>I1136+J1136+K1136</f>
        <v>0</v>
      </c>
      <c r="M1136" s="12" t="str">
        <f t="shared" si="250"/>
        <v/>
      </c>
      <c r="N1136" s="13"/>
    </row>
    <row r="1137" spans="2:14">
      <c r="B1137" s="271">
        <v>2700</v>
      </c>
      <c r="C1137" s="1845" t="s">
        <v>217</v>
      </c>
      <c r="D1137" s="1846"/>
      <c r="E1137" s="309">
        <f>F1137+G1137+H1137</f>
        <v>0</v>
      </c>
      <c r="F1137" s="1408"/>
      <c r="G1137" s="1409"/>
      <c r="H1137" s="1410"/>
      <c r="I1137" s="1408"/>
      <c r="J1137" s="1409"/>
      <c r="K1137" s="1410"/>
      <c r="L1137" s="309">
        <f>I1137+J1137+K1137</f>
        <v>0</v>
      </c>
      <c r="M1137" s="12" t="str">
        <f t="shared" si="250"/>
        <v/>
      </c>
      <c r="N1137" s="13"/>
    </row>
    <row r="1138" spans="2:14">
      <c r="B1138" s="271">
        <v>2800</v>
      </c>
      <c r="C1138" s="1845" t="s">
        <v>1613</v>
      </c>
      <c r="D1138" s="1846"/>
      <c r="E1138" s="309">
        <f t="shared" ref="E1138:L1138" si="254">SUM(E1139:E1141)</f>
        <v>0</v>
      </c>
      <c r="F1138" s="273">
        <f t="shared" si="254"/>
        <v>0</v>
      </c>
      <c r="G1138" s="274">
        <f t="shared" si="254"/>
        <v>0</v>
      </c>
      <c r="H1138" s="275">
        <f t="shared" si="254"/>
        <v>0</v>
      </c>
      <c r="I1138" s="273">
        <f t="shared" si="254"/>
        <v>0</v>
      </c>
      <c r="J1138" s="274">
        <f t="shared" si="254"/>
        <v>0</v>
      </c>
      <c r="K1138" s="275">
        <f t="shared" si="254"/>
        <v>0</v>
      </c>
      <c r="L1138" s="309">
        <f t="shared" si="254"/>
        <v>0</v>
      </c>
      <c r="M1138" s="12" t="str">
        <f t="shared" si="250"/>
        <v/>
      </c>
      <c r="N1138" s="13"/>
    </row>
    <row r="1139" spans="2:14">
      <c r="B1139" s="291"/>
      <c r="C1139" s="278">
        <v>2810</v>
      </c>
      <c r="D1139" s="339" t="s">
        <v>2048</v>
      </c>
      <c r="E1139" s="280">
        <f>F1139+G1139+H1139</f>
        <v>0</v>
      </c>
      <c r="F1139" s="152"/>
      <c r="G1139" s="153"/>
      <c r="H1139" s="1404"/>
      <c r="I1139" s="152"/>
      <c r="J1139" s="153"/>
      <c r="K1139" s="1404"/>
      <c r="L1139" s="280">
        <f>I1139+J1139+K1139</f>
        <v>0</v>
      </c>
      <c r="M1139" s="12" t="str">
        <f t="shared" si="250"/>
        <v/>
      </c>
      <c r="N1139" s="13"/>
    </row>
    <row r="1140" spans="2:14">
      <c r="B1140" s="340"/>
      <c r="C1140" s="292">
        <v>2820</v>
      </c>
      <c r="D1140" s="341" t="s">
        <v>2049</v>
      </c>
      <c r="E1140" s="294">
        <f>F1140+G1140+H1140</f>
        <v>0</v>
      </c>
      <c r="F1140" s="158"/>
      <c r="G1140" s="159"/>
      <c r="H1140" s="1406"/>
      <c r="I1140" s="158"/>
      <c r="J1140" s="159"/>
      <c r="K1140" s="1406"/>
      <c r="L1140" s="294">
        <f>I1140+J1140+K1140</f>
        <v>0</v>
      </c>
      <c r="M1140" s="12" t="str">
        <f t="shared" si="250"/>
        <v/>
      </c>
      <c r="N1140" s="13"/>
    </row>
    <row r="1141" spans="2:14" ht="31.5">
      <c r="B1141" s="291"/>
      <c r="C1141" s="284">
        <v>2890</v>
      </c>
      <c r="D1141" s="342" t="s">
        <v>2050</v>
      </c>
      <c r="E1141" s="286">
        <f>F1141+G1141+H1141</f>
        <v>0</v>
      </c>
      <c r="F1141" s="173"/>
      <c r="G1141" s="174"/>
      <c r="H1141" s="1407"/>
      <c r="I1141" s="173"/>
      <c r="J1141" s="174"/>
      <c r="K1141" s="1407"/>
      <c r="L1141" s="286">
        <f>I1141+J1141+K1141</f>
        <v>0</v>
      </c>
      <c r="M1141" s="12" t="str">
        <f t="shared" si="250"/>
        <v/>
      </c>
      <c r="N1141" s="13"/>
    </row>
    <row r="1142" spans="2:14">
      <c r="B1142" s="271">
        <v>2900</v>
      </c>
      <c r="C1142" s="1837" t="s">
        <v>218</v>
      </c>
      <c r="D1142" s="1838"/>
      <c r="E1142" s="309">
        <f t="shared" ref="E1142:L1142" si="255">SUM(E1143:E1150)</f>
        <v>0</v>
      </c>
      <c r="F1142" s="273">
        <f t="shared" si="255"/>
        <v>0</v>
      </c>
      <c r="G1142" s="273">
        <f t="shared" si="255"/>
        <v>0</v>
      </c>
      <c r="H1142" s="273">
        <f t="shared" si="255"/>
        <v>0</v>
      </c>
      <c r="I1142" s="273">
        <f t="shared" si="255"/>
        <v>0</v>
      </c>
      <c r="J1142" s="273">
        <f t="shared" si="255"/>
        <v>0</v>
      </c>
      <c r="K1142" s="273">
        <f t="shared" si="255"/>
        <v>0</v>
      </c>
      <c r="L1142" s="273">
        <f t="shared" si="255"/>
        <v>0</v>
      </c>
      <c r="M1142" s="12" t="str">
        <f t="shared" si="250"/>
        <v/>
      </c>
      <c r="N1142" s="13"/>
    </row>
    <row r="1143" spans="2:14">
      <c r="B1143" s="345"/>
      <c r="C1143" s="278">
        <v>2910</v>
      </c>
      <c r="D1143" s="346" t="s">
        <v>1905</v>
      </c>
      <c r="E1143" s="280">
        <f t="shared" ref="E1143:E1150" si="256">F1143+G1143+H1143</f>
        <v>0</v>
      </c>
      <c r="F1143" s="152"/>
      <c r="G1143" s="153"/>
      <c r="H1143" s="1404"/>
      <c r="I1143" s="152"/>
      <c r="J1143" s="153"/>
      <c r="K1143" s="1404"/>
      <c r="L1143" s="280">
        <f t="shared" ref="L1143:L1150" si="257">I1143+J1143+K1143</f>
        <v>0</v>
      </c>
      <c r="M1143" s="12" t="str">
        <f t="shared" si="250"/>
        <v/>
      </c>
      <c r="N1143" s="13"/>
    </row>
    <row r="1144" spans="2:14">
      <c r="B1144" s="345"/>
      <c r="C1144" s="278">
        <v>2920</v>
      </c>
      <c r="D1144" s="346" t="s">
        <v>219</v>
      </c>
      <c r="E1144" s="280">
        <f t="shared" si="256"/>
        <v>0</v>
      </c>
      <c r="F1144" s="152"/>
      <c r="G1144" s="153"/>
      <c r="H1144" s="1404"/>
      <c r="I1144" s="152"/>
      <c r="J1144" s="153"/>
      <c r="K1144" s="1404"/>
      <c r="L1144" s="280">
        <f t="shared" si="257"/>
        <v>0</v>
      </c>
      <c r="M1144" s="12" t="str">
        <f t="shared" si="250"/>
        <v/>
      </c>
      <c r="N1144" s="13"/>
    </row>
    <row r="1145" spans="2:14" ht="31.5">
      <c r="B1145" s="345"/>
      <c r="C1145" s="323">
        <v>2969</v>
      </c>
      <c r="D1145" s="347" t="s">
        <v>220</v>
      </c>
      <c r="E1145" s="325">
        <f t="shared" si="256"/>
        <v>0</v>
      </c>
      <c r="F1145" s="444"/>
      <c r="G1145" s="445"/>
      <c r="H1145" s="1411"/>
      <c r="I1145" s="444"/>
      <c r="J1145" s="445"/>
      <c r="K1145" s="1411"/>
      <c r="L1145" s="325">
        <f t="shared" si="257"/>
        <v>0</v>
      </c>
      <c r="M1145" s="12" t="str">
        <f t="shared" si="250"/>
        <v/>
      </c>
      <c r="N1145" s="13"/>
    </row>
    <row r="1146" spans="2:14" ht="31.5">
      <c r="B1146" s="345"/>
      <c r="C1146" s="348">
        <v>2970</v>
      </c>
      <c r="D1146" s="349" t="s">
        <v>221</v>
      </c>
      <c r="E1146" s="350">
        <f t="shared" si="256"/>
        <v>0</v>
      </c>
      <c r="F1146" s="623"/>
      <c r="G1146" s="624"/>
      <c r="H1146" s="1412"/>
      <c r="I1146" s="623"/>
      <c r="J1146" s="624"/>
      <c r="K1146" s="1412"/>
      <c r="L1146" s="350">
        <f t="shared" si="257"/>
        <v>0</v>
      </c>
      <c r="M1146" s="12" t="str">
        <f t="shared" si="250"/>
        <v/>
      </c>
      <c r="N1146" s="13"/>
    </row>
    <row r="1147" spans="2:14">
      <c r="B1147" s="345"/>
      <c r="C1147" s="332">
        <v>2989</v>
      </c>
      <c r="D1147" s="354" t="s">
        <v>222</v>
      </c>
      <c r="E1147" s="334">
        <f t="shared" si="256"/>
        <v>0</v>
      </c>
      <c r="F1147" s="588"/>
      <c r="G1147" s="589"/>
      <c r="H1147" s="1413"/>
      <c r="I1147" s="588"/>
      <c r="J1147" s="589"/>
      <c r="K1147" s="1413"/>
      <c r="L1147" s="334">
        <f t="shared" si="257"/>
        <v>0</v>
      </c>
      <c r="M1147" s="12" t="str">
        <f t="shared" si="250"/>
        <v/>
      </c>
      <c r="N1147" s="13"/>
    </row>
    <row r="1148" spans="2:14">
      <c r="B1148" s="291"/>
      <c r="C1148" s="317">
        <v>2990</v>
      </c>
      <c r="D1148" s="355" t="s">
        <v>1924</v>
      </c>
      <c r="E1148" s="319">
        <f t="shared" si="256"/>
        <v>0</v>
      </c>
      <c r="F1148" s="449"/>
      <c r="G1148" s="450"/>
      <c r="H1148" s="1414"/>
      <c r="I1148" s="449"/>
      <c r="J1148" s="450"/>
      <c r="K1148" s="1414"/>
      <c r="L1148" s="319">
        <f t="shared" si="257"/>
        <v>0</v>
      </c>
      <c r="M1148" s="12" t="str">
        <f t="shared" si="250"/>
        <v/>
      </c>
      <c r="N1148" s="13"/>
    </row>
    <row r="1149" spans="2:14">
      <c r="B1149" s="291"/>
      <c r="C1149" s="317">
        <v>2991</v>
      </c>
      <c r="D1149" s="355" t="s">
        <v>223</v>
      </c>
      <c r="E1149" s="319">
        <f t="shared" si="256"/>
        <v>0</v>
      </c>
      <c r="F1149" s="449"/>
      <c r="G1149" s="450"/>
      <c r="H1149" s="1414"/>
      <c r="I1149" s="449"/>
      <c r="J1149" s="450"/>
      <c r="K1149" s="1414"/>
      <c r="L1149" s="319">
        <f t="shared" si="257"/>
        <v>0</v>
      </c>
      <c r="M1149" s="12" t="str">
        <f t="shared" si="250"/>
        <v/>
      </c>
      <c r="N1149" s="13"/>
    </row>
    <row r="1150" spans="2:14">
      <c r="B1150" s="291"/>
      <c r="C1150" s="284">
        <v>2992</v>
      </c>
      <c r="D1150" s="356" t="s">
        <v>224</v>
      </c>
      <c r="E1150" s="286">
        <f t="shared" si="256"/>
        <v>0</v>
      </c>
      <c r="F1150" s="173"/>
      <c r="G1150" s="174"/>
      <c r="H1150" s="1407"/>
      <c r="I1150" s="173"/>
      <c r="J1150" s="174"/>
      <c r="K1150" s="1407"/>
      <c r="L1150" s="286">
        <f t="shared" si="257"/>
        <v>0</v>
      </c>
      <c r="M1150" s="12" t="str">
        <f t="shared" ref="M1150:M1181" si="258">(IF($E1150&lt;&gt;0,$M$2,IF($L1150&lt;&gt;0,$M$2,"")))</f>
        <v/>
      </c>
      <c r="N1150" s="13"/>
    </row>
    <row r="1151" spans="2:14">
      <c r="B1151" s="271">
        <v>3300</v>
      </c>
      <c r="C1151" s="357" t="s">
        <v>1955</v>
      </c>
      <c r="D1151" s="1466"/>
      <c r="E1151" s="309">
        <f t="shared" ref="E1151:L1151" si="259">SUM(E1152:E1156)</f>
        <v>0</v>
      </c>
      <c r="F1151" s="273">
        <f t="shared" si="259"/>
        <v>0</v>
      </c>
      <c r="G1151" s="274">
        <f t="shared" si="259"/>
        <v>0</v>
      </c>
      <c r="H1151" s="275">
        <f t="shared" si="259"/>
        <v>0</v>
      </c>
      <c r="I1151" s="273">
        <f t="shared" si="259"/>
        <v>0</v>
      </c>
      <c r="J1151" s="274">
        <f t="shared" si="259"/>
        <v>0</v>
      </c>
      <c r="K1151" s="275">
        <f t="shared" si="259"/>
        <v>0</v>
      </c>
      <c r="L1151" s="309">
        <f t="shared" si="259"/>
        <v>0</v>
      </c>
      <c r="M1151" s="12" t="str">
        <f t="shared" si="258"/>
        <v/>
      </c>
      <c r="N1151" s="13"/>
    </row>
    <row r="1152" spans="2:14">
      <c r="B1152" s="290"/>
      <c r="C1152" s="278">
        <v>3301</v>
      </c>
      <c r="D1152" s="358" t="s">
        <v>225</v>
      </c>
      <c r="E1152" s="280">
        <f t="shared" ref="E1152:E1159" si="260">F1152+G1152+H1152</f>
        <v>0</v>
      </c>
      <c r="F1152" s="481">
        <v>0</v>
      </c>
      <c r="G1152" s="482">
        <v>0</v>
      </c>
      <c r="H1152" s="154">
        <v>0</v>
      </c>
      <c r="I1152" s="481">
        <v>0</v>
      </c>
      <c r="J1152" s="482">
        <v>0</v>
      </c>
      <c r="K1152" s="154">
        <v>0</v>
      </c>
      <c r="L1152" s="280">
        <f t="shared" ref="L1152:L1159" si="261">I1152+J1152+K1152</f>
        <v>0</v>
      </c>
      <c r="M1152" s="12" t="str">
        <f t="shared" si="258"/>
        <v/>
      </c>
      <c r="N1152" s="13"/>
    </row>
    <row r="1153" spans="2:14">
      <c r="B1153" s="290"/>
      <c r="C1153" s="292">
        <v>3302</v>
      </c>
      <c r="D1153" s="359" t="s">
        <v>700</v>
      </c>
      <c r="E1153" s="294">
        <f t="shared" si="260"/>
        <v>0</v>
      </c>
      <c r="F1153" s="483">
        <v>0</v>
      </c>
      <c r="G1153" s="484">
        <v>0</v>
      </c>
      <c r="H1153" s="160">
        <v>0</v>
      </c>
      <c r="I1153" s="483">
        <v>0</v>
      </c>
      <c r="J1153" s="484">
        <v>0</v>
      </c>
      <c r="K1153" s="160">
        <v>0</v>
      </c>
      <c r="L1153" s="294">
        <f t="shared" si="261"/>
        <v>0</v>
      </c>
      <c r="M1153" s="12" t="str">
        <f t="shared" si="258"/>
        <v/>
      </c>
      <c r="N1153" s="13"/>
    </row>
    <row r="1154" spans="2:14">
      <c r="B1154" s="290"/>
      <c r="C1154" s="292">
        <v>3304</v>
      </c>
      <c r="D1154" s="359" t="s">
        <v>226</v>
      </c>
      <c r="E1154" s="294">
        <f t="shared" si="260"/>
        <v>0</v>
      </c>
      <c r="F1154" s="483">
        <v>0</v>
      </c>
      <c r="G1154" s="484">
        <v>0</v>
      </c>
      <c r="H1154" s="160">
        <v>0</v>
      </c>
      <c r="I1154" s="483">
        <v>0</v>
      </c>
      <c r="J1154" s="484">
        <v>0</v>
      </c>
      <c r="K1154" s="160">
        <v>0</v>
      </c>
      <c r="L1154" s="294">
        <f t="shared" si="261"/>
        <v>0</v>
      </c>
      <c r="M1154" s="12" t="str">
        <f t="shared" si="258"/>
        <v/>
      </c>
      <c r="N1154" s="13"/>
    </row>
    <row r="1155" spans="2:14" ht="47.25">
      <c r="B1155" s="290"/>
      <c r="C1155" s="284">
        <v>3306</v>
      </c>
      <c r="D1155" s="360" t="s">
        <v>2051</v>
      </c>
      <c r="E1155" s="294">
        <f t="shared" si="260"/>
        <v>0</v>
      </c>
      <c r="F1155" s="483">
        <v>0</v>
      </c>
      <c r="G1155" s="484">
        <v>0</v>
      </c>
      <c r="H1155" s="160">
        <v>0</v>
      </c>
      <c r="I1155" s="483">
        <v>0</v>
      </c>
      <c r="J1155" s="484">
        <v>0</v>
      </c>
      <c r="K1155" s="160">
        <v>0</v>
      </c>
      <c r="L1155" s="294">
        <f t="shared" si="261"/>
        <v>0</v>
      </c>
      <c r="M1155" s="12" t="str">
        <f t="shared" si="258"/>
        <v/>
      </c>
      <c r="N1155" s="13"/>
    </row>
    <row r="1156" spans="2:14">
      <c r="B1156" s="290"/>
      <c r="C1156" s="284">
        <v>3307</v>
      </c>
      <c r="D1156" s="360" t="s">
        <v>1966</v>
      </c>
      <c r="E1156" s="286">
        <f t="shared" si="260"/>
        <v>0</v>
      </c>
      <c r="F1156" s="485">
        <v>0</v>
      </c>
      <c r="G1156" s="486">
        <v>0</v>
      </c>
      <c r="H1156" s="175">
        <v>0</v>
      </c>
      <c r="I1156" s="485">
        <v>0</v>
      </c>
      <c r="J1156" s="486">
        <v>0</v>
      </c>
      <c r="K1156" s="175">
        <v>0</v>
      </c>
      <c r="L1156" s="286">
        <f t="shared" si="261"/>
        <v>0</v>
      </c>
      <c r="M1156" s="12" t="str">
        <f t="shared" si="258"/>
        <v/>
      </c>
      <c r="N1156" s="13"/>
    </row>
    <row r="1157" spans="2:14">
      <c r="B1157" s="271">
        <v>3900</v>
      </c>
      <c r="C1157" s="1837" t="s">
        <v>227</v>
      </c>
      <c r="D1157" s="1838"/>
      <c r="E1157" s="309">
        <f t="shared" si="260"/>
        <v>0</v>
      </c>
      <c r="F1157" s="1456">
        <v>0</v>
      </c>
      <c r="G1157" s="1457">
        <v>0</v>
      </c>
      <c r="H1157" s="1458">
        <v>0</v>
      </c>
      <c r="I1157" s="1456">
        <v>0</v>
      </c>
      <c r="J1157" s="1457">
        <v>0</v>
      </c>
      <c r="K1157" s="1458">
        <v>0</v>
      </c>
      <c r="L1157" s="309">
        <f t="shared" si="261"/>
        <v>0</v>
      </c>
      <c r="M1157" s="12" t="str">
        <f t="shared" si="258"/>
        <v/>
      </c>
      <c r="N1157" s="13"/>
    </row>
    <row r="1158" spans="2:14">
      <c r="B1158" s="271">
        <v>4000</v>
      </c>
      <c r="C1158" s="1837" t="s">
        <v>228</v>
      </c>
      <c r="D1158" s="1838"/>
      <c r="E1158" s="309">
        <f t="shared" si="260"/>
        <v>0</v>
      </c>
      <c r="F1158" s="1408"/>
      <c r="G1158" s="1409"/>
      <c r="H1158" s="1410"/>
      <c r="I1158" s="1408"/>
      <c r="J1158" s="1409"/>
      <c r="K1158" s="1410"/>
      <c r="L1158" s="309">
        <f t="shared" si="261"/>
        <v>0</v>
      </c>
      <c r="M1158" s="12" t="str">
        <f t="shared" si="258"/>
        <v/>
      </c>
      <c r="N1158" s="13"/>
    </row>
    <row r="1159" spans="2:14">
      <c r="B1159" s="271">
        <v>4100</v>
      </c>
      <c r="C1159" s="1837" t="s">
        <v>229</v>
      </c>
      <c r="D1159" s="1838"/>
      <c r="E1159" s="309">
        <f t="shared" si="260"/>
        <v>0</v>
      </c>
      <c r="F1159" s="1457">
        <v>0</v>
      </c>
      <c r="G1159" s="1457">
        <v>0</v>
      </c>
      <c r="H1159" s="1458">
        <v>0</v>
      </c>
      <c r="I1159" s="1604">
        <v>0</v>
      </c>
      <c r="J1159" s="1457">
        <v>0</v>
      </c>
      <c r="K1159" s="1457">
        <v>0</v>
      </c>
      <c r="L1159" s="309">
        <f t="shared" si="261"/>
        <v>0</v>
      </c>
      <c r="M1159" s="12" t="str">
        <f t="shared" si="258"/>
        <v/>
      </c>
      <c r="N1159" s="13"/>
    </row>
    <row r="1160" spans="2:14">
      <c r="B1160" s="271">
        <v>4200</v>
      </c>
      <c r="C1160" s="1837" t="s">
        <v>230</v>
      </c>
      <c r="D1160" s="1838"/>
      <c r="E1160" s="309">
        <f t="shared" ref="E1160:L1160" si="262">SUM(E1161:E1166)</f>
        <v>0</v>
      </c>
      <c r="F1160" s="273">
        <f t="shared" si="262"/>
        <v>0</v>
      </c>
      <c r="G1160" s="274">
        <f t="shared" si="262"/>
        <v>0</v>
      </c>
      <c r="H1160" s="275">
        <f t="shared" si="262"/>
        <v>0</v>
      </c>
      <c r="I1160" s="273">
        <f t="shared" si="262"/>
        <v>0</v>
      </c>
      <c r="J1160" s="274">
        <f t="shared" si="262"/>
        <v>0</v>
      </c>
      <c r="K1160" s="275">
        <f t="shared" si="262"/>
        <v>0</v>
      </c>
      <c r="L1160" s="309">
        <f t="shared" si="262"/>
        <v>0</v>
      </c>
      <c r="M1160" s="12" t="str">
        <f t="shared" si="258"/>
        <v/>
      </c>
      <c r="N1160" s="13"/>
    </row>
    <row r="1161" spans="2:14">
      <c r="B1161" s="361"/>
      <c r="C1161" s="278">
        <v>4201</v>
      </c>
      <c r="D1161" s="279" t="s">
        <v>231</v>
      </c>
      <c r="E1161" s="280">
        <f t="shared" ref="E1161:E1166" si="263">F1161+G1161+H1161</f>
        <v>0</v>
      </c>
      <c r="F1161" s="152"/>
      <c r="G1161" s="153"/>
      <c r="H1161" s="1404"/>
      <c r="I1161" s="152"/>
      <c r="J1161" s="153"/>
      <c r="K1161" s="1404"/>
      <c r="L1161" s="280">
        <f t="shared" ref="L1161:L1166" si="264">I1161+J1161+K1161</f>
        <v>0</v>
      </c>
      <c r="M1161" s="12" t="str">
        <f t="shared" si="258"/>
        <v/>
      </c>
      <c r="N1161" s="13"/>
    </row>
    <row r="1162" spans="2:14">
      <c r="B1162" s="361"/>
      <c r="C1162" s="292">
        <v>4202</v>
      </c>
      <c r="D1162" s="362" t="s">
        <v>232</v>
      </c>
      <c r="E1162" s="294">
        <f t="shared" si="263"/>
        <v>0</v>
      </c>
      <c r="F1162" s="158"/>
      <c r="G1162" s="159"/>
      <c r="H1162" s="1406"/>
      <c r="I1162" s="158"/>
      <c r="J1162" s="159"/>
      <c r="K1162" s="1406"/>
      <c r="L1162" s="294">
        <f t="shared" si="264"/>
        <v>0</v>
      </c>
      <c r="M1162" s="12" t="str">
        <f t="shared" si="258"/>
        <v/>
      </c>
      <c r="N1162" s="13"/>
    </row>
    <row r="1163" spans="2:14">
      <c r="B1163" s="361"/>
      <c r="C1163" s="292">
        <v>4214</v>
      </c>
      <c r="D1163" s="362" t="s">
        <v>233</v>
      </c>
      <c r="E1163" s="294">
        <f t="shared" si="263"/>
        <v>0</v>
      </c>
      <c r="F1163" s="158"/>
      <c r="G1163" s="159"/>
      <c r="H1163" s="1406"/>
      <c r="I1163" s="158"/>
      <c r="J1163" s="159"/>
      <c r="K1163" s="1406"/>
      <c r="L1163" s="294">
        <f t="shared" si="264"/>
        <v>0</v>
      </c>
      <c r="M1163" s="12" t="str">
        <f t="shared" si="258"/>
        <v/>
      </c>
      <c r="N1163" s="13"/>
    </row>
    <row r="1164" spans="2:14">
      <c r="B1164" s="361"/>
      <c r="C1164" s="292">
        <v>4217</v>
      </c>
      <c r="D1164" s="362" t="s">
        <v>234</v>
      </c>
      <c r="E1164" s="294">
        <f t="shared" si="263"/>
        <v>0</v>
      </c>
      <c r="F1164" s="158"/>
      <c r="G1164" s="159"/>
      <c r="H1164" s="1406"/>
      <c r="I1164" s="158"/>
      <c r="J1164" s="159"/>
      <c r="K1164" s="1406"/>
      <c r="L1164" s="294">
        <f t="shared" si="264"/>
        <v>0</v>
      </c>
      <c r="M1164" s="12" t="str">
        <f t="shared" si="258"/>
        <v/>
      </c>
      <c r="N1164" s="13"/>
    </row>
    <row r="1165" spans="2:14">
      <c r="B1165" s="361"/>
      <c r="C1165" s="292">
        <v>4218</v>
      </c>
      <c r="D1165" s="293" t="s">
        <v>235</v>
      </c>
      <c r="E1165" s="294">
        <f t="shared" si="263"/>
        <v>0</v>
      </c>
      <c r="F1165" s="158"/>
      <c r="G1165" s="159"/>
      <c r="H1165" s="1406"/>
      <c r="I1165" s="158"/>
      <c r="J1165" s="159"/>
      <c r="K1165" s="1406"/>
      <c r="L1165" s="294">
        <f t="shared" si="264"/>
        <v>0</v>
      </c>
      <c r="M1165" s="12" t="str">
        <f t="shared" si="258"/>
        <v/>
      </c>
      <c r="N1165" s="13"/>
    </row>
    <row r="1166" spans="2:14">
      <c r="B1166" s="361"/>
      <c r="C1166" s="284">
        <v>4219</v>
      </c>
      <c r="D1166" s="342" t="s">
        <v>236</v>
      </c>
      <c r="E1166" s="286">
        <f t="shared" si="263"/>
        <v>0</v>
      </c>
      <c r="F1166" s="173"/>
      <c r="G1166" s="174"/>
      <c r="H1166" s="1407"/>
      <c r="I1166" s="173"/>
      <c r="J1166" s="174"/>
      <c r="K1166" s="1407"/>
      <c r="L1166" s="286">
        <f t="shared" si="264"/>
        <v>0</v>
      </c>
      <c r="M1166" s="12" t="str">
        <f t="shared" si="258"/>
        <v/>
      </c>
      <c r="N1166" s="13"/>
    </row>
    <row r="1167" spans="2:14">
      <c r="B1167" s="271">
        <v>4300</v>
      </c>
      <c r="C1167" s="1837" t="s">
        <v>1614</v>
      </c>
      <c r="D1167" s="1838"/>
      <c r="E1167" s="309">
        <f t="shared" ref="E1167:L1167" si="265">SUM(E1168:E1170)</f>
        <v>0</v>
      </c>
      <c r="F1167" s="273">
        <f t="shared" si="265"/>
        <v>0</v>
      </c>
      <c r="G1167" s="274">
        <f t="shared" si="265"/>
        <v>0</v>
      </c>
      <c r="H1167" s="275">
        <f t="shared" si="265"/>
        <v>0</v>
      </c>
      <c r="I1167" s="273">
        <f t="shared" si="265"/>
        <v>0</v>
      </c>
      <c r="J1167" s="274">
        <f t="shared" si="265"/>
        <v>0</v>
      </c>
      <c r="K1167" s="275">
        <f t="shared" si="265"/>
        <v>0</v>
      </c>
      <c r="L1167" s="309">
        <f t="shared" si="265"/>
        <v>0</v>
      </c>
      <c r="M1167" s="12" t="str">
        <f t="shared" si="258"/>
        <v/>
      </c>
      <c r="N1167" s="13"/>
    </row>
    <row r="1168" spans="2:14">
      <c r="B1168" s="361"/>
      <c r="C1168" s="278">
        <v>4301</v>
      </c>
      <c r="D1168" s="310" t="s">
        <v>237</v>
      </c>
      <c r="E1168" s="280">
        <f t="shared" ref="E1168:E1173" si="266">F1168+G1168+H1168</f>
        <v>0</v>
      </c>
      <c r="F1168" s="152"/>
      <c r="G1168" s="153"/>
      <c r="H1168" s="1404"/>
      <c r="I1168" s="152"/>
      <c r="J1168" s="153"/>
      <c r="K1168" s="1404"/>
      <c r="L1168" s="280">
        <f t="shared" ref="L1168:L1173" si="267">I1168+J1168+K1168</f>
        <v>0</v>
      </c>
      <c r="M1168" s="12" t="str">
        <f t="shared" si="258"/>
        <v/>
      </c>
      <c r="N1168" s="13"/>
    </row>
    <row r="1169" spans="2:14">
      <c r="B1169" s="361"/>
      <c r="C1169" s="292">
        <v>4302</v>
      </c>
      <c r="D1169" s="362" t="s">
        <v>238</v>
      </c>
      <c r="E1169" s="294">
        <f t="shared" si="266"/>
        <v>0</v>
      </c>
      <c r="F1169" s="158"/>
      <c r="G1169" s="159"/>
      <c r="H1169" s="1406"/>
      <c r="I1169" s="158"/>
      <c r="J1169" s="159"/>
      <c r="K1169" s="1406"/>
      <c r="L1169" s="294">
        <f t="shared" si="267"/>
        <v>0</v>
      </c>
      <c r="M1169" s="12" t="str">
        <f t="shared" si="258"/>
        <v/>
      </c>
      <c r="N1169" s="13"/>
    </row>
    <row r="1170" spans="2:14">
      <c r="B1170" s="361"/>
      <c r="C1170" s="284">
        <v>4309</v>
      </c>
      <c r="D1170" s="300" t="s">
        <v>239</v>
      </c>
      <c r="E1170" s="286">
        <f t="shared" si="266"/>
        <v>0</v>
      </c>
      <c r="F1170" s="173"/>
      <c r="G1170" s="174"/>
      <c r="H1170" s="1407"/>
      <c r="I1170" s="173"/>
      <c r="J1170" s="174"/>
      <c r="K1170" s="1407"/>
      <c r="L1170" s="286">
        <f t="shared" si="267"/>
        <v>0</v>
      </c>
      <c r="M1170" s="12" t="str">
        <f t="shared" si="258"/>
        <v/>
      </c>
      <c r="N1170" s="13"/>
    </row>
    <row r="1171" spans="2:14">
      <c r="B1171" s="271">
        <v>4400</v>
      </c>
      <c r="C1171" s="1837" t="s">
        <v>1611</v>
      </c>
      <c r="D1171" s="1838"/>
      <c r="E1171" s="309">
        <f t="shared" si="266"/>
        <v>0</v>
      </c>
      <c r="F1171" s="1408"/>
      <c r="G1171" s="1409"/>
      <c r="H1171" s="1410"/>
      <c r="I1171" s="1408"/>
      <c r="J1171" s="1409"/>
      <c r="K1171" s="1410"/>
      <c r="L1171" s="309">
        <f t="shared" si="267"/>
        <v>0</v>
      </c>
      <c r="M1171" s="12" t="str">
        <f t="shared" si="258"/>
        <v/>
      </c>
      <c r="N1171" s="13"/>
    </row>
    <row r="1172" spans="2:14">
      <c r="B1172" s="271">
        <v>4500</v>
      </c>
      <c r="C1172" s="1837" t="s">
        <v>1612</v>
      </c>
      <c r="D1172" s="1838"/>
      <c r="E1172" s="309">
        <f t="shared" si="266"/>
        <v>0</v>
      </c>
      <c r="F1172" s="1408"/>
      <c r="G1172" s="1409"/>
      <c r="H1172" s="1410"/>
      <c r="I1172" s="1408"/>
      <c r="J1172" s="1409"/>
      <c r="K1172" s="1410"/>
      <c r="L1172" s="309">
        <f t="shared" si="267"/>
        <v>0</v>
      </c>
      <c r="M1172" s="12" t="str">
        <f t="shared" si="258"/>
        <v/>
      </c>
      <c r="N1172" s="13"/>
    </row>
    <row r="1173" spans="2:14">
      <c r="B1173" s="271">
        <v>4600</v>
      </c>
      <c r="C1173" s="1845" t="s">
        <v>240</v>
      </c>
      <c r="D1173" s="1846"/>
      <c r="E1173" s="309">
        <f t="shared" si="266"/>
        <v>0</v>
      </c>
      <c r="F1173" s="1408"/>
      <c r="G1173" s="1409"/>
      <c r="H1173" s="1410"/>
      <c r="I1173" s="1408"/>
      <c r="J1173" s="1409"/>
      <c r="K1173" s="1410"/>
      <c r="L1173" s="309">
        <f t="shared" si="267"/>
        <v>0</v>
      </c>
      <c r="M1173" s="12" t="str">
        <f t="shared" si="258"/>
        <v/>
      </c>
      <c r="N1173" s="13"/>
    </row>
    <row r="1174" spans="2:14">
      <c r="B1174" s="271">
        <v>4900</v>
      </c>
      <c r="C1174" s="1837" t="s">
        <v>266</v>
      </c>
      <c r="D1174" s="1838"/>
      <c r="E1174" s="309">
        <f t="shared" ref="E1174:L1174" si="268">+E1175+E1176</f>
        <v>0</v>
      </c>
      <c r="F1174" s="273">
        <f t="shared" si="268"/>
        <v>0</v>
      </c>
      <c r="G1174" s="274">
        <f t="shared" si="268"/>
        <v>0</v>
      </c>
      <c r="H1174" s="275">
        <f t="shared" si="268"/>
        <v>0</v>
      </c>
      <c r="I1174" s="273">
        <f t="shared" si="268"/>
        <v>0</v>
      </c>
      <c r="J1174" s="274">
        <f t="shared" si="268"/>
        <v>0</v>
      </c>
      <c r="K1174" s="275">
        <f t="shared" si="268"/>
        <v>0</v>
      </c>
      <c r="L1174" s="309">
        <f t="shared" si="268"/>
        <v>0</v>
      </c>
      <c r="M1174" s="12" t="str">
        <f t="shared" si="258"/>
        <v/>
      </c>
      <c r="N1174" s="13"/>
    </row>
    <row r="1175" spans="2:14">
      <c r="B1175" s="361"/>
      <c r="C1175" s="278">
        <v>4901</v>
      </c>
      <c r="D1175" s="363" t="s">
        <v>267</v>
      </c>
      <c r="E1175" s="280">
        <f>F1175+G1175+H1175</f>
        <v>0</v>
      </c>
      <c r="F1175" s="152"/>
      <c r="G1175" s="153"/>
      <c r="H1175" s="1404"/>
      <c r="I1175" s="152"/>
      <c r="J1175" s="153"/>
      <c r="K1175" s="1404"/>
      <c r="L1175" s="280">
        <f>I1175+J1175+K1175</f>
        <v>0</v>
      </c>
      <c r="M1175" s="12" t="str">
        <f t="shared" si="258"/>
        <v/>
      </c>
      <c r="N1175" s="13"/>
    </row>
    <row r="1176" spans="2:14">
      <c r="B1176" s="361"/>
      <c r="C1176" s="284">
        <v>4902</v>
      </c>
      <c r="D1176" s="300" t="s">
        <v>268</v>
      </c>
      <c r="E1176" s="286">
        <f>F1176+G1176+H1176</f>
        <v>0</v>
      </c>
      <c r="F1176" s="173"/>
      <c r="G1176" s="174"/>
      <c r="H1176" s="1407"/>
      <c r="I1176" s="173"/>
      <c r="J1176" s="174"/>
      <c r="K1176" s="1407"/>
      <c r="L1176" s="286">
        <f>I1176+J1176+K1176</f>
        <v>0</v>
      </c>
      <c r="M1176" s="12" t="str">
        <f t="shared" si="258"/>
        <v/>
      </c>
      <c r="N1176" s="13"/>
    </row>
    <row r="1177" spans="2:14">
      <c r="B1177" s="364">
        <v>5100</v>
      </c>
      <c r="C1177" s="1841" t="s">
        <v>241</v>
      </c>
      <c r="D1177" s="1842"/>
      <c r="E1177" s="309">
        <f>F1177+G1177+H1177</f>
        <v>0</v>
      </c>
      <c r="F1177" s="1408"/>
      <c r="G1177" s="1409"/>
      <c r="H1177" s="1410"/>
      <c r="I1177" s="1408"/>
      <c r="J1177" s="1409"/>
      <c r="K1177" s="1410"/>
      <c r="L1177" s="309">
        <f>I1177+J1177+K1177</f>
        <v>0</v>
      </c>
      <c r="M1177" s="12" t="str">
        <f t="shared" si="258"/>
        <v/>
      </c>
      <c r="N1177" s="13"/>
    </row>
    <row r="1178" spans="2:14">
      <c r="B1178" s="364">
        <v>5200</v>
      </c>
      <c r="C1178" s="1841" t="s">
        <v>242</v>
      </c>
      <c r="D1178" s="1842"/>
      <c r="E1178" s="309">
        <f t="shared" ref="E1178:L1178" si="269">SUM(E1179:E1185)</f>
        <v>0</v>
      </c>
      <c r="F1178" s="273">
        <f t="shared" si="269"/>
        <v>0</v>
      </c>
      <c r="G1178" s="274">
        <f t="shared" si="269"/>
        <v>0</v>
      </c>
      <c r="H1178" s="275">
        <f t="shared" si="269"/>
        <v>0</v>
      </c>
      <c r="I1178" s="273">
        <f t="shared" si="269"/>
        <v>0</v>
      </c>
      <c r="J1178" s="274">
        <f t="shared" si="269"/>
        <v>0</v>
      </c>
      <c r="K1178" s="275">
        <f t="shared" si="269"/>
        <v>0</v>
      </c>
      <c r="L1178" s="309">
        <f t="shared" si="269"/>
        <v>0</v>
      </c>
      <c r="M1178" s="12" t="str">
        <f t="shared" si="258"/>
        <v/>
      </c>
      <c r="N1178" s="13"/>
    </row>
    <row r="1179" spans="2:14">
      <c r="B1179" s="365"/>
      <c r="C1179" s="366">
        <v>5201</v>
      </c>
      <c r="D1179" s="367" t="s">
        <v>243</v>
      </c>
      <c r="E1179" s="280">
        <f t="shared" ref="E1179:E1185" si="270">F1179+G1179+H1179</f>
        <v>0</v>
      </c>
      <c r="F1179" s="152"/>
      <c r="G1179" s="153"/>
      <c r="H1179" s="1404"/>
      <c r="I1179" s="152"/>
      <c r="J1179" s="153"/>
      <c r="K1179" s="1404"/>
      <c r="L1179" s="280">
        <f t="shared" ref="L1179:L1185" si="271">I1179+J1179+K1179</f>
        <v>0</v>
      </c>
      <c r="M1179" s="12" t="str">
        <f t="shared" si="258"/>
        <v/>
      </c>
      <c r="N1179" s="13"/>
    </row>
    <row r="1180" spans="2:14">
      <c r="B1180" s="365"/>
      <c r="C1180" s="368">
        <v>5202</v>
      </c>
      <c r="D1180" s="369" t="s">
        <v>244</v>
      </c>
      <c r="E1180" s="294">
        <f t="shared" si="270"/>
        <v>0</v>
      </c>
      <c r="F1180" s="158"/>
      <c r="G1180" s="159"/>
      <c r="H1180" s="1406"/>
      <c r="I1180" s="158"/>
      <c r="J1180" s="159"/>
      <c r="K1180" s="1406"/>
      <c r="L1180" s="294">
        <f t="shared" si="271"/>
        <v>0</v>
      </c>
      <c r="M1180" s="12" t="str">
        <f t="shared" si="258"/>
        <v/>
      </c>
      <c r="N1180" s="13"/>
    </row>
    <row r="1181" spans="2:14">
      <c r="B1181" s="365"/>
      <c r="C1181" s="368">
        <v>5203</v>
      </c>
      <c r="D1181" s="369" t="s">
        <v>607</v>
      </c>
      <c r="E1181" s="294">
        <f t="shared" si="270"/>
        <v>0</v>
      </c>
      <c r="F1181" s="158"/>
      <c r="G1181" s="159"/>
      <c r="H1181" s="1406"/>
      <c r="I1181" s="158"/>
      <c r="J1181" s="159"/>
      <c r="K1181" s="1406"/>
      <c r="L1181" s="294">
        <f t="shared" si="271"/>
        <v>0</v>
      </c>
      <c r="M1181" s="12" t="str">
        <f t="shared" si="258"/>
        <v/>
      </c>
      <c r="N1181" s="13"/>
    </row>
    <row r="1182" spans="2:14">
      <c r="B1182" s="365"/>
      <c r="C1182" s="368">
        <v>5204</v>
      </c>
      <c r="D1182" s="369" t="s">
        <v>608</v>
      </c>
      <c r="E1182" s="294">
        <f t="shared" si="270"/>
        <v>0</v>
      </c>
      <c r="F1182" s="158"/>
      <c r="G1182" s="159"/>
      <c r="H1182" s="1406"/>
      <c r="I1182" s="158"/>
      <c r="J1182" s="159"/>
      <c r="K1182" s="1406"/>
      <c r="L1182" s="294">
        <f t="shared" si="271"/>
        <v>0</v>
      </c>
      <c r="M1182" s="12" t="str">
        <f t="shared" ref="M1182:M1204" si="272">(IF($E1182&lt;&gt;0,$M$2,IF($L1182&lt;&gt;0,$M$2,"")))</f>
        <v/>
      </c>
      <c r="N1182" s="13"/>
    </row>
    <row r="1183" spans="2:14">
      <c r="B1183" s="365"/>
      <c r="C1183" s="368">
        <v>5205</v>
      </c>
      <c r="D1183" s="369" t="s">
        <v>609</v>
      </c>
      <c r="E1183" s="294">
        <f t="shared" si="270"/>
        <v>0</v>
      </c>
      <c r="F1183" s="158"/>
      <c r="G1183" s="159"/>
      <c r="H1183" s="1406"/>
      <c r="I1183" s="158"/>
      <c r="J1183" s="159"/>
      <c r="K1183" s="1406"/>
      <c r="L1183" s="294">
        <f t="shared" si="271"/>
        <v>0</v>
      </c>
      <c r="M1183" s="12" t="str">
        <f t="shared" si="272"/>
        <v/>
      </c>
      <c r="N1183" s="13"/>
    </row>
    <row r="1184" spans="2:14">
      <c r="B1184" s="365"/>
      <c r="C1184" s="368">
        <v>5206</v>
      </c>
      <c r="D1184" s="369" t="s">
        <v>610</v>
      </c>
      <c r="E1184" s="294">
        <f t="shared" si="270"/>
        <v>0</v>
      </c>
      <c r="F1184" s="158"/>
      <c r="G1184" s="159"/>
      <c r="H1184" s="1406"/>
      <c r="I1184" s="158"/>
      <c r="J1184" s="159"/>
      <c r="K1184" s="1406"/>
      <c r="L1184" s="294">
        <f t="shared" si="271"/>
        <v>0</v>
      </c>
      <c r="M1184" s="12" t="str">
        <f t="shared" si="272"/>
        <v/>
      </c>
      <c r="N1184" s="13"/>
    </row>
    <row r="1185" spans="2:14">
      <c r="B1185" s="365"/>
      <c r="C1185" s="370">
        <v>5219</v>
      </c>
      <c r="D1185" s="371" t="s">
        <v>611</v>
      </c>
      <c r="E1185" s="286">
        <f t="shared" si="270"/>
        <v>0</v>
      </c>
      <c r="F1185" s="173"/>
      <c r="G1185" s="174"/>
      <c r="H1185" s="1407"/>
      <c r="I1185" s="173"/>
      <c r="J1185" s="174"/>
      <c r="K1185" s="1407"/>
      <c r="L1185" s="286">
        <f t="shared" si="271"/>
        <v>0</v>
      </c>
      <c r="M1185" s="12" t="str">
        <f t="shared" si="272"/>
        <v/>
      </c>
      <c r="N1185" s="13"/>
    </row>
    <row r="1186" spans="2:14">
      <c r="B1186" s="364">
        <v>5300</v>
      </c>
      <c r="C1186" s="1841" t="s">
        <v>612</v>
      </c>
      <c r="D1186" s="1842"/>
      <c r="E1186" s="309">
        <f t="shared" ref="E1186:L1186" si="273">SUM(E1187:E1188)</f>
        <v>0</v>
      </c>
      <c r="F1186" s="273">
        <f t="shared" si="273"/>
        <v>0</v>
      </c>
      <c r="G1186" s="274">
        <f t="shared" si="273"/>
        <v>0</v>
      </c>
      <c r="H1186" s="275">
        <f t="shared" si="273"/>
        <v>0</v>
      </c>
      <c r="I1186" s="273">
        <f t="shared" si="273"/>
        <v>0</v>
      </c>
      <c r="J1186" s="274">
        <f t="shared" si="273"/>
        <v>0</v>
      </c>
      <c r="K1186" s="275">
        <f t="shared" si="273"/>
        <v>0</v>
      </c>
      <c r="L1186" s="309">
        <f t="shared" si="273"/>
        <v>0</v>
      </c>
      <c r="M1186" s="12" t="str">
        <f t="shared" si="272"/>
        <v/>
      </c>
      <c r="N1186" s="13"/>
    </row>
    <row r="1187" spans="2:14">
      <c r="B1187" s="365"/>
      <c r="C1187" s="366">
        <v>5301</v>
      </c>
      <c r="D1187" s="367" t="s">
        <v>300</v>
      </c>
      <c r="E1187" s="280">
        <f>F1187+G1187+H1187</f>
        <v>0</v>
      </c>
      <c r="F1187" s="152"/>
      <c r="G1187" s="153"/>
      <c r="H1187" s="1404"/>
      <c r="I1187" s="152"/>
      <c r="J1187" s="153"/>
      <c r="K1187" s="1404"/>
      <c r="L1187" s="280">
        <f>I1187+J1187+K1187</f>
        <v>0</v>
      </c>
      <c r="M1187" s="12" t="str">
        <f t="shared" si="272"/>
        <v/>
      </c>
      <c r="N1187" s="13"/>
    </row>
    <row r="1188" spans="2:14">
      <c r="B1188" s="365"/>
      <c r="C1188" s="370">
        <v>5309</v>
      </c>
      <c r="D1188" s="371" t="s">
        <v>613</v>
      </c>
      <c r="E1188" s="286">
        <f>F1188+G1188+H1188</f>
        <v>0</v>
      </c>
      <c r="F1188" s="173"/>
      <c r="G1188" s="174"/>
      <c r="H1188" s="1407"/>
      <c r="I1188" s="173"/>
      <c r="J1188" s="174"/>
      <c r="K1188" s="1407"/>
      <c r="L1188" s="286">
        <f>I1188+J1188+K1188</f>
        <v>0</v>
      </c>
      <c r="M1188" s="12" t="str">
        <f t="shared" si="272"/>
        <v/>
      </c>
      <c r="N1188" s="13"/>
    </row>
    <row r="1189" spans="2:14">
      <c r="B1189" s="364">
        <v>5400</v>
      </c>
      <c r="C1189" s="1841" t="s">
        <v>670</v>
      </c>
      <c r="D1189" s="1842"/>
      <c r="E1189" s="309">
        <f>F1189+G1189+H1189</f>
        <v>0</v>
      </c>
      <c r="F1189" s="1408"/>
      <c r="G1189" s="1409"/>
      <c r="H1189" s="1410"/>
      <c r="I1189" s="1408"/>
      <c r="J1189" s="1409"/>
      <c r="K1189" s="1410"/>
      <c r="L1189" s="309">
        <f>I1189+J1189+K1189</f>
        <v>0</v>
      </c>
      <c r="M1189" s="12" t="str">
        <f t="shared" si="272"/>
        <v/>
      </c>
      <c r="N1189" s="13"/>
    </row>
    <row r="1190" spans="2:14">
      <c r="B1190" s="271">
        <v>5500</v>
      </c>
      <c r="C1190" s="1837" t="s">
        <v>671</v>
      </c>
      <c r="D1190" s="1838"/>
      <c r="E1190" s="309">
        <f t="shared" ref="E1190:L1190" si="274">SUM(E1191:E1194)</f>
        <v>0</v>
      </c>
      <c r="F1190" s="273">
        <f t="shared" si="274"/>
        <v>0</v>
      </c>
      <c r="G1190" s="274">
        <f t="shared" si="274"/>
        <v>0</v>
      </c>
      <c r="H1190" s="275">
        <f t="shared" si="274"/>
        <v>0</v>
      </c>
      <c r="I1190" s="273">
        <f t="shared" si="274"/>
        <v>0</v>
      </c>
      <c r="J1190" s="274">
        <f t="shared" si="274"/>
        <v>0</v>
      </c>
      <c r="K1190" s="275">
        <f t="shared" si="274"/>
        <v>0</v>
      </c>
      <c r="L1190" s="309">
        <f t="shared" si="274"/>
        <v>0</v>
      </c>
      <c r="M1190" s="12" t="str">
        <f t="shared" si="272"/>
        <v/>
      </c>
      <c r="N1190" s="13"/>
    </row>
    <row r="1191" spans="2:14">
      <c r="B1191" s="361"/>
      <c r="C1191" s="278">
        <v>5501</v>
      </c>
      <c r="D1191" s="310" t="s">
        <v>672</v>
      </c>
      <c r="E1191" s="280">
        <f>F1191+G1191+H1191</f>
        <v>0</v>
      </c>
      <c r="F1191" s="152"/>
      <c r="G1191" s="153"/>
      <c r="H1191" s="1404"/>
      <c r="I1191" s="152"/>
      <c r="J1191" s="153"/>
      <c r="K1191" s="1404"/>
      <c r="L1191" s="280">
        <f>I1191+J1191+K1191</f>
        <v>0</v>
      </c>
      <c r="M1191" s="12" t="str">
        <f t="shared" si="272"/>
        <v/>
      </c>
      <c r="N1191" s="13"/>
    </row>
    <row r="1192" spans="2:14">
      <c r="B1192" s="361"/>
      <c r="C1192" s="292">
        <v>5502</v>
      </c>
      <c r="D1192" s="293" t="s">
        <v>673</v>
      </c>
      <c r="E1192" s="294">
        <f>F1192+G1192+H1192</f>
        <v>0</v>
      </c>
      <c r="F1192" s="158"/>
      <c r="G1192" s="159"/>
      <c r="H1192" s="1406"/>
      <c r="I1192" s="158"/>
      <c r="J1192" s="159"/>
      <c r="K1192" s="1406"/>
      <c r="L1192" s="294">
        <f>I1192+J1192+K1192</f>
        <v>0</v>
      </c>
      <c r="M1192" s="12" t="str">
        <f t="shared" si="272"/>
        <v/>
      </c>
      <c r="N1192" s="13"/>
    </row>
    <row r="1193" spans="2:14">
      <c r="B1193" s="361"/>
      <c r="C1193" s="292">
        <v>5503</v>
      </c>
      <c r="D1193" s="362" t="s">
        <v>674</v>
      </c>
      <c r="E1193" s="294">
        <f>F1193+G1193+H1193</f>
        <v>0</v>
      </c>
      <c r="F1193" s="158"/>
      <c r="G1193" s="159"/>
      <c r="H1193" s="1406"/>
      <c r="I1193" s="158"/>
      <c r="J1193" s="159"/>
      <c r="K1193" s="1406"/>
      <c r="L1193" s="294">
        <f>I1193+J1193+K1193</f>
        <v>0</v>
      </c>
      <c r="M1193" s="12" t="str">
        <f t="shared" si="272"/>
        <v/>
      </c>
      <c r="N1193" s="13"/>
    </row>
    <row r="1194" spans="2:14">
      <c r="B1194" s="361"/>
      <c r="C1194" s="284">
        <v>5504</v>
      </c>
      <c r="D1194" s="338" t="s">
        <v>675</v>
      </c>
      <c r="E1194" s="286">
        <f>F1194+G1194+H1194</f>
        <v>0</v>
      </c>
      <c r="F1194" s="173"/>
      <c r="G1194" s="174"/>
      <c r="H1194" s="1407"/>
      <c r="I1194" s="173"/>
      <c r="J1194" s="174"/>
      <c r="K1194" s="1407"/>
      <c r="L1194" s="286">
        <f>I1194+J1194+K1194</f>
        <v>0</v>
      </c>
      <c r="M1194" s="12" t="str">
        <f t="shared" si="272"/>
        <v/>
      </c>
      <c r="N1194" s="13"/>
    </row>
    <row r="1195" spans="2:14">
      <c r="B1195" s="364">
        <v>5700</v>
      </c>
      <c r="C1195" s="1843" t="s">
        <v>881</v>
      </c>
      <c r="D1195" s="1844"/>
      <c r="E1195" s="309">
        <f>SUM(E1196:E1198)</f>
        <v>0</v>
      </c>
      <c r="F1195" s="1456">
        <v>0</v>
      </c>
      <c r="G1195" s="1456">
        <v>0</v>
      </c>
      <c r="H1195" s="1456">
        <v>0</v>
      </c>
      <c r="I1195" s="1456">
        <v>0</v>
      </c>
      <c r="J1195" s="1456">
        <v>0</v>
      </c>
      <c r="K1195" s="1456">
        <v>0</v>
      </c>
      <c r="L1195" s="309">
        <f>SUM(L1196:L1198)</f>
        <v>0</v>
      </c>
      <c r="M1195" s="12" t="str">
        <f t="shared" si="272"/>
        <v/>
      </c>
      <c r="N1195" s="13"/>
    </row>
    <row r="1196" spans="2:14">
      <c r="B1196" s="365"/>
      <c r="C1196" s="366">
        <v>5701</v>
      </c>
      <c r="D1196" s="367" t="s">
        <v>676</v>
      </c>
      <c r="E1196" s="280">
        <f>F1196+G1196+H1196</f>
        <v>0</v>
      </c>
      <c r="F1196" s="1457">
        <v>0</v>
      </c>
      <c r="G1196" s="1457">
        <v>0</v>
      </c>
      <c r="H1196" s="1458">
        <v>0</v>
      </c>
      <c r="I1196" s="1604">
        <v>0</v>
      </c>
      <c r="J1196" s="1457">
        <v>0</v>
      </c>
      <c r="K1196" s="1457">
        <v>0</v>
      </c>
      <c r="L1196" s="280">
        <f>I1196+J1196+K1196</f>
        <v>0</v>
      </c>
      <c r="M1196" s="12" t="str">
        <f t="shared" si="272"/>
        <v/>
      </c>
      <c r="N1196" s="13"/>
    </row>
    <row r="1197" spans="2:14">
      <c r="B1197" s="365"/>
      <c r="C1197" s="372">
        <v>5702</v>
      </c>
      <c r="D1197" s="373" t="s">
        <v>677</v>
      </c>
      <c r="E1197" s="313">
        <f>F1197+G1197+H1197</f>
        <v>0</v>
      </c>
      <c r="F1197" s="1457">
        <v>0</v>
      </c>
      <c r="G1197" s="1457">
        <v>0</v>
      </c>
      <c r="H1197" s="1458">
        <v>0</v>
      </c>
      <c r="I1197" s="1604">
        <v>0</v>
      </c>
      <c r="J1197" s="1457">
        <v>0</v>
      </c>
      <c r="K1197" s="1457">
        <v>0</v>
      </c>
      <c r="L1197" s="313">
        <f>I1197+J1197+K1197</f>
        <v>0</v>
      </c>
      <c r="M1197" s="12" t="str">
        <f t="shared" si="272"/>
        <v/>
      </c>
      <c r="N1197" s="13"/>
    </row>
    <row r="1198" spans="2:14">
      <c r="B1198" s="291"/>
      <c r="C1198" s="374">
        <v>4071</v>
      </c>
      <c r="D1198" s="375" t="s">
        <v>678</v>
      </c>
      <c r="E1198" s="376">
        <f>F1198+G1198+H1198</f>
        <v>0</v>
      </c>
      <c r="F1198" s="1457">
        <v>0</v>
      </c>
      <c r="G1198" s="1457">
        <v>0</v>
      </c>
      <c r="H1198" s="1458">
        <v>0</v>
      </c>
      <c r="I1198" s="1604">
        <v>0</v>
      </c>
      <c r="J1198" s="1457">
        <v>0</v>
      </c>
      <c r="K1198" s="1457">
        <v>0</v>
      </c>
      <c r="L1198" s="376">
        <f>I1198+J1198+K1198</f>
        <v>0</v>
      </c>
      <c r="M1198" s="12" t="str">
        <f t="shared" si="272"/>
        <v/>
      </c>
      <c r="N1198" s="13"/>
    </row>
    <row r="1199" spans="2:14">
      <c r="B1199" s="570"/>
      <c r="C1199" s="1839" t="s">
        <v>679</v>
      </c>
      <c r="D1199" s="1840"/>
      <c r="E1199" s="1424"/>
      <c r="F1199" s="1424"/>
      <c r="G1199" s="1424"/>
      <c r="H1199" s="1424"/>
      <c r="I1199" s="1424"/>
      <c r="J1199" s="1424"/>
      <c r="K1199" s="1424"/>
      <c r="L1199" s="1425"/>
      <c r="M1199" s="12" t="str">
        <f t="shared" si="272"/>
        <v/>
      </c>
      <c r="N1199" s="13"/>
    </row>
    <row r="1200" spans="2:14">
      <c r="B1200" s="380">
        <v>98</v>
      </c>
      <c r="C1200" s="1839" t="s">
        <v>679</v>
      </c>
      <c r="D1200" s="1840"/>
      <c r="E1200" s="381">
        <f>F1200+G1200+H1200</f>
        <v>0</v>
      </c>
      <c r="F1200" s="1415"/>
      <c r="G1200" s="1416"/>
      <c r="H1200" s="1417"/>
      <c r="I1200" s="1446">
        <v>0</v>
      </c>
      <c r="J1200" s="1447">
        <v>0</v>
      </c>
      <c r="K1200" s="1448">
        <v>0</v>
      </c>
      <c r="L1200" s="381">
        <f>I1200+J1200+K1200</f>
        <v>0</v>
      </c>
      <c r="M1200" s="12" t="str">
        <f t="shared" si="272"/>
        <v/>
      </c>
      <c r="N1200" s="13"/>
    </row>
    <row r="1201" spans="2:14">
      <c r="B1201" s="1419"/>
      <c r="C1201" s="1420"/>
      <c r="D1201" s="1421"/>
      <c r="E1201" s="268"/>
      <c r="F1201" s="268"/>
      <c r="G1201" s="268"/>
      <c r="H1201" s="268"/>
      <c r="I1201" s="268"/>
      <c r="J1201" s="268"/>
      <c r="K1201" s="268"/>
      <c r="L1201" s="269"/>
      <c r="M1201" s="12" t="str">
        <f t="shared" si="272"/>
        <v/>
      </c>
      <c r="N1201" s="73" t="str">
        <f>LEFT(C1083,1)</f>
        <v>4</v>
      </c>
    </row>
    <row r="1202" spans="2:14">
      <c r="B1202" s="1422"/>
      <c r="C1202" s="111"/>
      <c r="D1202" s="1423"/>
      <c r="E1202" s="218"/>
      <c r="F1202" s="218"/>
      <c r="G1202" s="218"/>
      <c r="H1202" s="218"/>
      <c r="I1202" s="218"/>
      <c r="J1202" s="218"/>
      <c r="K1202" s="218"/>
      <c r="L1202" s="388"/>
      <c r="M1202" s="7" t="str">
        <f t="shared" si="272"/>
        <v/>
      </c>
    </row>
    <row r="1203" spans="2:14">
      <c r="B1203" s="1422"/>
      <c r="C1203" s="111"/>
      <c r="D1203" s="1423"/>
      <c r="E1203" s="218"/>
      <c r="F1203" s="218"/>
      <c r="G1203" s="218"/>
      <c r="H1203" s="218"/>
      <c r="I1203" s="218"/>
      <c r="J1203" s="218"/>
      <c r="K1203" s="218"/>
      <c r="L1203" s="388"/>
      <c r="M1203" s="7" t="str">
        <f t="shared" si="272"/>
        <v/>
      </c>
    </row>
    <row r="1204" spans="2:14" ht="18.75">
      <c r="B1204" s="1449"/>
      <c r="C1204" s="392" t="s">
        <v>725</v>
      </c>
      <c r="D1204" s="1418">
        <f>+B1204</f>
        <v>0</v>
      </c>
      <c r="E1204" s="394">
        <f t="shared" ref="E1204:L1204" si="275">SUM(E1086,E1089,E1095,E1103,E1104,E1122,E1126,E1132,E1135,E1136,E1137,E1138,E1142,E1151,E1157,E1158,E1159,E1160,E1167,E1171,E1172,E1173,E1174,E1177,E1178,E1186,E1189,E1190,E1195)+E1200</f>
        <v>0</v>
      </c>
      <c r="F1204" s="395">
        <f t="shared" si="275"/>
        <v>0</v>
      </c>
      <c r="G1204" s="396">
        <f t="shared" si="275"/>
        <v>0</v>
      </c>
      <c r="H1204" s="397">
        <f t="shared" si="275"/>
        <v>0</v>
      </c>
      <c r="I1204" s="395">
        <f t="shared" si="275"/>
        <v>105</v>
      </c>
      <c r="J1204" s="396">
        <f t="shared" si="275"/>
        <v>0</v>
      </c>
      <c r="K1204" s="397">
        <f t="shared" si="275"/>
        <v>0</v>
      </c>
      <c r="L1204" s="394">
        <f t="shared" si="275"/>
        <v>105</v>
      </c>
      <c r="M1204" s="1650">
        <f t="shared" si="272"/>
        <v>1</v>
      </c>
    </row>
    <row r="1205" spans="2:14" ht="18.75">
      <c r="B1205" s="79" t="s">
        <v>119</v>
      </c>
      <c r="C1205" s="1"/>
      <c r="L1205" s="6"/>
      <c r="M1205" s="1650">
        <f>(IF($E1204&lt;&gt;0,$M$2,IF($L1204&lt;&gt;0,$M$2,"")))</f>
        <v>1</v>
      </c>
    </row>
    <row r="1206" spans="2:14" ht="18.75">
      <c r="B1206" s="1354"/>
      <c r="C1206" s="1354"/>
      <c r="D1206" s="1355"/>
      <c r="E1206" s="1354"/>
      <c r="F1206" s="1354"/>
      <c r="G1206" s="1354"/>
      <c r="H1206" s="1354"/>
      <c r="I1206" s="1354"/>
      <c r="J1206" s="1354"/>
      <c r="K1206" s="1354"/>
      <c r="L1206" s="1356"/>
      <c r="M1206" s="1650">
        <f>(IF($E1204&lt;&gt;0,$M$2,IF($L1204&lt;&gt;0,$M$2,"")))</f>
        <v>1</v>
      </c>
    </row>
    <row r="1207" spans="2:14" ht="18.75">
      <c r="B1207" s="65"/>
      <c r="C1207" s="65"/>
      <c r="D1207" s="65"/>
      <c r="E1207" s="65"/>
      <c r="F1207" s="65"/>
      <c r="G1207" s="65"/>
      <c r="H1207" s="65"/>
      <c r="I1207" s="65"/>
      <c r="J1207" s="65"/>
      <c r="K1207" s="65"/>
      <c r="L1207" s="77"/>
      <c r="M1207" s="74">
        <f>(IF(E1204&lt;&gt;0,$G$2,IF(L1204&lt;&gt;0,$G$2,"")))</f>
        <v>0</v>
      </c>
    </row>
    <row r="1208" spans="2:14" ht="18.75">
      <c r="B1208" s="65"/>
      <c r="C1208" s="65"/>
      <c r="D1208" s="65"/>
      <c r="E1208" s="65"/>
      <c r="F1208" s="65"/>
      <c r="G1208" s="65"/>
      <c r="H1208" s="65"/>
      <c r="I1208" s="65"/>
      <c r="J1208" s="65"/>
      <c r="K1208" s="65"/>
      <c r="L1208" s="77"/>
      <c r="M1208" s="74">
        <f>(IF(E1204&lt;&gt;0,$G$2,IF(L1204&lt;&gt;0,$G$2,"")))</f>
        <v>0</v>
      </c>
    </row>
  </sheetData>
  <sheetProtection password="81B0" sheet="1" objects="1" scenarios="1"/>
  <mergeCells count="250">
    <mergeCell ref="B607:C607"/>
    <mergeCell ref="G607:J607"/>
    <mergeCell ref="B608:C608"/>
    <mergeCell ref="H608:J608"/>
    <mergeCell ref="H610:J610"/>
    <mergeCell ref="I9:J9"/>
    <mergeCell ref="I10:J12"/>
    <mergeCell ref="C408:D408"/>
    <mergeCell ref="G603:J603"/>
    <mergeCell ref="G604:J604"/>
    <mergeCell ref="G606:J606"/>
    <mergeCell ref="C391:D391"/>
    <mergeCell ref="C394:D394"/>
    <mergeCell ref="C527:D527"/>
    <mergeCell ref="C468:D468"/>
    <mergeCell ref="C481:D481"/>
    <mergeCell ref="C484:D484"/>
    <mergeCell ref="C505:D505"/>
    <mergeCell ref="C471:D471"/>
    <mergeCell ref="C474:D474"/>
    <mergeCell ref="C515:D515"/>
    <mergeCell ref="C500:D500"/>
    <mergeCell ref="C506:D506"/>
    <mergeCell ref="C538:D538"/>
    <mergeCell ref="C539:D539"/>
    <mergeCell ref="C519:D519"/>
    <mergeCell ref="C524:D524"/>
    <mergeCell ref="C594:D594"/>
    <mergeCell ref="C544:D544"/>
    <mergeCell ref="C547:D547"/>
    <mergeCell ref="C569:D569"/>
    <mergeCell ref="C589:D589"/>
    <mergeCell ref="C534:D534"/>
    <mergeCell ref="C415:D415"/>
    <mergeCell ref="C427:D427"/>
    <mergeCell ref="B438:D438"/>
    <mergeCell ref="B441:D441"/>
    <mergeCell ref="C428:D428"/>
    <mergeCell ref="C399:D399"/>
    <mergeCell ref="C405:D405"/>
    <mergeCell ref="C409:D409"/>
    <mergeCell ref="C412:D412"/>
    <mergeCell ref="C402:D402"/>
    <mergeCell ref="B457:D457"/>
    <mergeCell ref="C464:D464"/>
    <mergeCell ref="C425:D425"/>
    <mergeCell ref="C426:D426"/>
    <mergeCell ref="C429:D429"/>
    <mergeCell ref="B436:D436"/>
    <mergeCell ref="B452:D452"/>
    <mergeCell ref="B454:D454"/>
    <mergeCell ref="B314:D314"/>
    <mergeCell ref="B347:D347"/>
    <mergeCell ref="C378:D378"/>
    <mergeCell ref="C386:D386"/>
    <mergeCell ref="B356:D356"/>
    <mergeCell ref="C364:D364"/>
    <mergeCell ref="B351:D351"/>
    <mergeCell ref="B353:D353"/>
    <mergeCell ref="C296:D296"/>
    <mergeCell ref="C300:D300"/>
    <mergeCell ref="B309:D309"/>
    <mergeCell ref="B311:D311"/>
    <mergeCell ref="C279:D279"/>
    <mergeCell ref="C287:D287"/>
    <mergeCell ref="C290:D290"/>
    <mergeCell ref="C291:D291"/>
    <mergeCell ref="C275:D275"/>
    <mergeCell ref="C278:D278"/>
    <mergeCell ref="C272:D272"/>
    <mergeCell ref="C237:D237"/>
    <mergeCell ref="C238:D238"/>
    <mergeCell ref="C239:D239"/>
    <mergeCell ref="C243:D243"/>
    <mergeCell ref="C258:D258"/>
    <mergeCell ref="C273:D273"/>
    <mergeCell ref="C274:D274"/>
    <mergeCell ref="C259:D259"/>
    <mergeCell ref="C260:D260"/>
    <mergeCell ref="C268:D268"/>
    <mergeCell ref="C204:D204"/>
    <mergeCell ref="C205:D205"/>
    <mergeCell ref="C227:D227"/>
    <mergeCell ref="C261:D261"/>
    <mergeCell ref="C236:D236"/>
    <mergeCell ref="C223:D223"/>
    <mergeCell ref="C233:D233"/>
    <mergeCell ref="C190:D190"/>
    <mergeCell ref="C196:D196"/>
    <mergeCell ref="C187:D187"/>
    <mergeCell ref="B176:D176"/>
    <mergeCell ref="B179:D179"/>
    <mergeCell ref="B174:D174"/>
    <mergeCell ref="C39:D39"/>
    <mergeCell ref="B7:D7"/>
    <mergeCell ref="B9:D9"/>
    <mergeCell ref="B12:D12"/>
    <mergeCell ref="C22:D22"/>
    <mergeCell ref="C28:D28"/>
    <mergeCell ref="C33:D33"/>
    <mergeCell ref="E445:H445"/>
    <mergeCell ref="E461:H461"/>
    <mergeCell ref="E19:H19"/>
    <mergeCell ref="I19:L19"/>
    <mergeCell ref="E183:H183"/>
    <mergeCell ref="I183:L183"/>
    <mergeCell ref="E360:H360"/>
    <mergeCell ref="I360:L360"/>
    <mergeCell ref="I445:L445"/>
    <mergeCell ref="I461:L461"/>
    <mergeCell ref="B647:D647"/>
    <mergeCell ref="B649:D649"/>
    <mergeCell ref="B652:D652"/>
    <mergeCell ref="E656:H656"/>
    <mergeCell ref="I656:L656"/>
    <mergeCell ref="C714:D714"/>
    <mergeCell ref="C663:D663"/>
    <mergeCell ref="C666:D666"/>
    <mergeCell ref="C672:D672"/>
    <mergeCell ref="C680:D680"/>
    <mergeCell ref="C681:D681"/>
    <mergeCell ref="C715:D715"/>
    <mergeCell ref="C719:D719"/>
    <mergeCell ref="C734:D734"/>
    <mergeCell ref="C735:D735"/>
    <mergeCell ref="C736:D736"/>
    <mergeCell ref="C699:D699"/>
    <mergeCell ref="C703:D703"/>
    <mergeCell ref="C709:D709"/>
    <mergeCell ref="C712:D712"/>
    <mergeCell ref="C713:D713"/>
    <mergeCell ref="C737:D737"/>
    <mergeCell ref="C744:D744"/>
    <mergeCell ref="C748:D748"/>
    <mergeCell ref="C749:D749"/>
    <mergeCell ref="C750:D750"/>
    <mergeCell ref="C751:D751"/>
    <mergeCell ref="C777:D777"/>
    <mergeCell ref="C754:D754"/>
    <mergeCell ref="C755:D755"/>
    <mergeCell ref="C763:D763"/>
    <mergeCell ref="C766:D766"/>
    <mergeCell ref="C767:D767"/>
    <mergeCell ref="C772:D772"/>
    <mergeCell ref="C776:D776"/>
    <mergeCell ref="B788:D788"/>
    <mergeCell ref="B790:D790"/>
    <mergeCell ref="B793:D793"/>
    <mergeCell ref="E797:H797"/>
    <mergeCell ref="I797:L797"/>
    <mergeCell ref="C855:D855"/>
    <mergeCell ref="C804:D804"/>
    <mergeCell ref="C807:D807"/>
    <mergeCell ref="C813:D813"/>
    <mergeCell ref="C821:D821"/>
    <mergeCell ref="C822:D822"/>
    <mergeCell ref="C856:D856"/>
    <mergeCell ref="C860:D860"/>
    <mergeCell ref="C875:D875"/>
    <mergeCell ref="C876:D876"/>
    <mergeCell ref="C877:D877"/>
    <mergeCell ref="C840:D840"/>
    <mergeCell ref="C844:D844"/>
    <mergeCell ref="C850:D850"/>
    <mergeCell ref="C853:D853"/>
    <mergeCell ref="C854:D854"/>
    <mergeCell ref="C878:D878"/>
    <mergeCell ref="C885:D885"/>
    <mergeCell ref="C889:D889"/>
    <mergeCell ref="C890:D890"/>
    <mergeCell ref="C891:D891"/>
    <mergeCell ref="C892:D892"/>
    <mergeCell ref="C918:D918"/>
    <mergeCell ref="C895:D895"/>
    <mergeCell ref="C896:D896"/>
    <mergeCell ref="C904:D904"/>
    <mergeCell ref="C907:D907"/>
    <mergeCell ref="C908:D908"/>
    <mergeCell ref="C913:D913"/>
    <mergeCell ref="C917:D917"/>
    <mergeCell ref="B929:D929"/>
    <mergeCell ref="B931:D931"/>
    <mergeCell ref="B934:D934"/>
    <mergeCell ref="E938:H938"/>
    <mergeCell ref="I938:L938"/>
    <mergeCell ref="C996:D996"/>
    <mergeCell ref="C945:D945"/>
    <mergeCell ref="C948:D948"/>
    <mergeCell ref="C954:D954"/>
    <mergeCell ref="C962:D962"/>
    <mergeCell ref="C963:D963"/>
    <mergeCell ref="C997:D997"/>
    <mergeCell ref="C1001:D1001"/>
    <mergeCell ref="C1016:D1016"/>
    <mergeCell ref="C1017:D1017"/>
    <mergeCell ref="C1018:D1018"/>
    <mergeCell ref="C981:D981"/>
    <mergeCell ref="C985:D985"/>
    <mergeCell ref="C991:D991"/>
    <mergeCell ref="C994:D994"/>
    <mergeCell ref="C995:D995"/>
    <mergeCell ref="C1019:D1019"/>
    <mergeCell ref="C1026:D1026"/>
    <mergeCell ref="C1030:D1030"/>
    <mergeCell ref="C1031:D1031"/>
    <mergeCell ref="C1032:D1032"/>
    <mergeCell ref="C1033:D1033"/>
    <mergeCell ref="C1059:D1059"/>
    <mergeCell ref="C1036:D1036"/>
    <mergeCell ref="C1037:D1037"/>
    <mergeCell ref="C1045:D1045"/>
    <mergeCell ref="C1048:D1048"/>
    <mergeCell ref="C1049:D1049"/>
    <mergeCell ref="C1054:D1054"/>
    <mergeCell ref="C1058:D1058"/>
    <mergeCell ref="B1070:D1070"/>
    <mergeCell ref="B1072:D1072"/>
    <mergeCell ref="B1075:D1075"/>
    <mergeCell ref="E1079:H1079"/>
    <mergeCell ref="I1079:L1079"/>
    <mergeCell ref="C1137:D1137"/>
    <mergeCell ref="C1086:D1086"/>
    <mergeCell ref="C1089:D1089"/>
    <mergeCell ref="C1095:D1095"/>
    <mergeCell ref="C1103:D1103"/>
    <mergeCell ref="C1104:D1104"/>
    <mergeCell ref="C1138:D1138"/>
    <mergeCell ref="C1142:D1142"/>
    <mergeCell ref="C1157:D1157"/>
    <mergeCell ref="C1158:D1158"/>
    <mergeCell ref="C1159:D1159"/>
    <mergeCell ref="C1122:D1122"/>
    <mergeCell ref="C1126:D1126"/>
    <mergeCell ref="C1132:D1132"/>
    <mergeCell ref="C1135:D1135"/>
    <mergeCell ref="C1136:D1136"/>
    <mergeCell ref="C1160:D1160"/>
    <mergeCell ref="C1167:D1167"/>
    <mergeCell ref="C1171:D1171"/>
    <mergeCell ref="C1172:D1172"/>
    <mergeCell ref="C1173:D1173"/>
    <mergeCell ref="C1174:D1174"/>
    <mergeCell ref="C1200:D1200"/>
    <mergeCell ref="C1177:D1177"/>
    <mergeCell ref="C1178:D1178"/>
    <mergeCell ref="C1186:D1186"/>
    <mergeCell ref="C1189:D1189"/>
    <mergeCell ref="C1190:D1190"/>
    <mergeCell ref="C1195:D1195"/>
    <mergeCell ref="C1199:D1199"/>
  </mergeCells>
  <phoneticPr fontId="2" type="noConversion"/>
  <conditionalFormatting sqref="D450">
    <cfRule type="cellIs" dxfId="92" priority="91" stopIfTrue="1" operator="notEqual">
      <formula>0</formula>
    </cfRule>
  </conditionalFormatting>
  <conditionalFormatting sqref="D601">
    <cfRule type="cellIs" dxfId="91" priority="90" stopIfTrue="1" operator="notEqual">
      <formula>0</formula>
    </cfRule>
  </conditionalFormatting>
  <conditionalFormatting sqref="E15">
    <cfRule type="cellIs" dxfId="90" priority="84" stopIfTrue="1" operator="equal">
      <formula>98</formula>
    </cfRule>
    <cfRule type="cellIs" dxfId="89" priority="86" stopIfTrue="1" operator="equal">
      <formula>96</formula>
    </cfRule>
    <cfRule type="cellIs" dxfId="88" priority="87" stopIfTrue="1" operator="equal">
      <formula>42</formula>
    </cfRule>
    <cfRule type="cellIs" dxfId="36" priority="88" stopIfTrue="1" operator="equal">
      <formula>97</formula>
    </cfRule>
    <cfRule type="cellIs" dxfId="35" priority="89" stopIfTrue="1" operator="equal">
      <formula>33</formula>
    </cfRule>
  </conditionalFormatting>
  <conditionalFormatting sqref="F15">
    <cfRule type="cellIs" dxfId="87" priority="80" stopIfTrue="1" operator="equal">
      <formula>"ЧУЖДИ СРЕДСТВА"</formula>
    </cfRule>
    <cfRule type="cellIs" dxfId="86" priority="81" stopIfTrue="1" operator="equal">
      <formula>"СЕС - ДМП"</formula>
    </cfRule>
    <cfRule type="cellIs" dxfId="85" priority="82" stopIfTrue="1" operator="equal">
      <formula>"СЕС - РА"</formula>
    </cfRule>
    <cfRule type="cellIs" dxfId="34" priority="83" stopIfTrue="1" operator="equal">
      <formula>"СЕС - ДЕС"</formula>
    </cfRule>
    <cfRule type="cellIs" dxfId="33" priority="85" stopIfTrue="1" operator="equal">
      <formula>"СЕС - КСФ"</formula>
    </cfRule>
  </conditionalFormatting>
  <conditionalFormatting sqref="F179">
    <cfRule type="cellIs" dxfId="84" priority="68" stopIfTrue="1" operator="equal">
      <formula>0</formula>
    </cfRule>
  </conditionalFormatting>
  <conditionalFormatting sqref="E181">
    <cfRule type="cellIs" dxfId="83" priority="63" stopIfTrue="1" operator="equal">
      <formula>98</formula>
    </cfRule>
    <cfRule type="cellIs" dxfId="82" priority="64" stopIfTrue="1" operator="equal">
      <formula>96</formula>
    </cfRule>
    <cfRule type="cellIs" dxfId="81" priority="65" stopIfTrue="1" operator="equal">
      <formula>42</formula>
    </cfRule>
    <cfRule type="cellIs" dxfId="32" priority="66" stopIfTrue="1" operator="equal">
      <formula>97</formula>
    </cfRule>
    <cfRule type="cellIs" dxfId="31" priority="67" stopIfTrue="1" operator="equal">
      <formula>33</formula>
    </cfRule>
  </conditionalFormatting>
  <conditionalFormatting sqref="F181">
    <cfRule type="cellIs" dxfId="80" priority="58" stopIfTrue="1" operator="equal">
      <formula>"ЧУЖДИ СРЕДСТВА"</formula>
    </cfRule>
    <cfRule type="cellIs" dxfId="79" priority="59" stopIfTrue="1" operator="equal">
      <formula>"СЕС - ДМП"</formula>
    </cfRule>
    <cfRule type="cellIs" dxfId="78" priority="60" stopIfTrue="1" operator="equal">
      <formula>"СЕС - РА"</formula>
    </cfRule>
    <cfRule type="cellIs" dxfId="30" priority="61" stopIfTrue="1" operator="equal">
      <formula>"СЕС - ДЕС"</formula>
    </cfRule>
    <cfRule type="cellIs" dxfId="29" priority="62" stopIfTrue="1" operator="equal">
      <formula>"СЕС - КСФ"</formula>
    </cfRule>
  </conditionalFormatting>
  <conditionalFormatting sqref="F356">
    <cfRule type="cellIs" dxfId="77" priority="57" stopIfTrue="1" operator="equal">
      <formula>0</formula>
    </cfRule>
  </conditionalFormatting>
  <conditionalFormatting sqref="E358">
    <cfRule type="cellIs" dxfId="76" priority="52" stopIfTrue="1" operator="equal">
      <formula>98</formula>
    </cfRule>
    <cfRule type="cellIs" dxfId="75" priority="53" stopIfTrue="1" operator="equal">
      <formula>96</formula>
    </cfRule>
    <cfRule type="cellIs" dxfId="74" priority="54" stopIfTrue="1" operator="equal">
      <formula>42</formula>
    </cfRule>
    <cfRule type="cellIs" dxfId="28" priority="55" stopIfTrue="1" operator="equal">
      <formula>97</formula>
    </cfRule>
    <cfRule type="cellIs" dxfId="27" priority="56" stopIfTrue="1" operator="equal">
      <formula>33</formula>
    </cfRule>
  </conditionalFormatting>
  <conditionalFormatting sqref="F358">
    <cfRule type="cellIs" dxfId="73" priority="47" stopIfTrue="1" operator="equal">
      <formula>"ЧУЖДИ СРЕДСТВА"</formula>
    </cfRule>
    <cfRule type="cellIs" dxfId="72" priority="48" stopIfTrue="1" operator="equal">
      <formula>"СЕС - ДМП"</formula>
    </cfRule>
    <cfRule type="cellIs" dxfId="71" priority="49" stopIfTrue="1" operator="equal">
      <formula>"СЕС - РА"</formula>
    </cfRule>
    <cfRule type="cellIs" dxfId="26" priority="50" stopIfTrue="1" operator="equal">
      <formula>"СЕС - ДЕС"</formula>
    </cfRule>
    <cfRule type="cellIs" dxfId="25" priority="51" stopIfTrue="1" operator="equal">
      <formula>"СЕС - КСФ"</formula>
    </cfRule>
  </conditionalFormatting>
  <conditionalFormatting sqref="F441">
    <cfRule type="cellIs" dxfId="70" priority="46" stopIfTrue="1" operator="equal">
      <formula>0</formula>
    </cfRule>
  </conditionalFormatting>
  <conditionalFormatting sqref="E443">
    <cfRule type="cellIs" dxfId="69" priority="41" stopIfTrue="1" operator="equal">
      <formula>98</formula>
    </cfRule>
    <cfRule type="cellIs" dxfId="68" priority="42" stopIfTrue="1" operator="equal">
      <formula>96</formula>
    </cfRule>
    <cfRule type="cellIs" dxfId="67" priority="43" stopIfTrue="1" operator="equal">
      <formula>42</formula>
    </cfRule>
    <cfRule type="cellIs" dxfId="24" priority="44" stopIfTrue="1" operator="equal">
      <formula>97</formula>
    </cfRule>
    <cfRule type="cellIs" dxfId="23" priority="45" stopIfTrue="1" operator="equal">
      <formula>33</formula>
    </cfRule>
  </conditionalFormatting>
  <conditionalFormatting sqref="F443">
    <cfRule type="cellIs" dxfId="66" priority="36" stopIfTrue="1" operator="equal">
      <formula>"ЧУЖДИ СРЕДСТВА"</formula>
    </cfRule>
    <cfRule type="cellIs" dxfId="65" priority="37" stopIfTrue="1" operator="equal">
      <formula>"СЕС - ДМП"</formula>
    </cfRule>
    <cfRule type="cellIs" dxfId="64" priority="38" stopIfTrue="1" operator="equal">
      <formula>"СЕС - РА"</formula>
    </cfRule>
    <cfRule type="cellIs" dxfId="22" priority="39" stopIfTrue="1" operator="equal">
      <formula>"СЕС - ДЕС"</formula>
    </cfRule>
    <cfRule type="cellIs" dxfId="21" priority="40" stopIfTrue="1" operator="equal">
      <formula>"СЕС - КСФ"</formula>
    </cfRule>
  </conditionalFormatting>
  <conditionalFormatting sqref="E450">
    <cfRule type="cellIs" dxfId="63" priority="35" stopIfTrue="1" operator="notEqual">
      <formula>0</formula>
    </cfRule>
  </conditionalFormatting>
  <conditionalFormatting sqref="F450">
    <cfRule type="cellIs" dxfId="62" priority="34" stopIfTrue="1" operator="notEqual">
      <formula>0</formula>
    </cfRule>
  </conditionalFormatting>
  <conditionalFormatting sqref="G450">
    <cfRule type="cellIs" dxfId="61" priority="33" stopIfTrue="1" operator="notEqual">
      <formula>0</formula>
    </cfRule>
  </conditionalFormatting>
  <conditionalFormatting sqref="H450">
    <cfRule type="cellIs" dxfId="60" priority="32" stopIfTrue="1" operator="notEqual">
      <formula>0</formula>
    </cfRule>
  </conditionalFormatting>
  <conditionalFormatting sqref="I450">
    <cfRule type="cellIs" dxfId="59" priority="31" stopIfTrue="1" operator="notEqual">
      <formula>0</formula>
    </cfRule>
  </conditionalFormatting>
  <conditionalFormatting sqref="J450">
    <cfRule type="cellIs" dxfId="58" priority="30" stopIfTrue="1" operator="notEqual">
      <formula>0</formula>
    </cfRule>
  </conditionalFormatting>
  <conditionalFormatting sqref="K450">
    <cfRule type="cellIs" dxfId="57" priority="29" stopIfTrue="1" operator="notEqual">
      <formula>0</formula>
    </cfRule>
  </conditionalFormatting>
  <conditionalFormatting sqref="L450">
    <cfRule type="cellIs" dxfId="56" priority="28" stopIfTrue="1" operator="notEqual">
      <formula>0</formula>
    </cfRule>
  </conditionalFormatting>
  <conditionalFormatting sqref="E601">
    <cfRule type="cellIs" dxfId="55" priority="27" stopIfTrue="1" operator="notEqual">
      <formula>0</formula>
    </cfRule>
  </conditionalFormatting>
  <conditionalFormatting sqref="F601:G601">
    <cfRule type="cellIs" dxfId="54" priority="26" stopIfTrue="1" operator="notEqual">
      <formula>0</formula>
    </cfRule>
  </conditionalFormatting>
  <conditionalFormatting sqref="H601">
    <cfRule type="cellIs" dxfId="53" priority="25" stopIfTrue="1" operator="notEqual">
      <formula>0</formula>
    </cfRule>
  </conditionalFormatting>
  <conditionalFormatting sqref="I601">
    <cfRule type="cellIs" dxfId="52" priority="24" stopIfTrue="1" operator="notEqual">
      <formula>0</formula>
    </cfRule>
  </conditionalFormatting>
  <conditionalFormatting sqref="J601:K601">
    <cfRule type="cellIs" dxfId="51" priority="23" stopIfTrue="1" operator="notEqual">
      <formula>0</formula>
    </cfRule>
  </conditionalFormatting>
  <conditionalFormatting sqref="L601">
    <cfRule type="cellIs" dxfId="50" priority="22" stopIfTrue="1" operator="notEqual">
      <formula>0</formula>
    </cfRule>
  </conditionalFormatting>
  <conditionalFormatting sqref="F457">
    <cfRule type="cellIs" dxfId="49" priority="20" stopIfTrue="1" operator="equal">
      <formula>0</formula>
    </cfRule>
  </conditionalFormatting>
  <conditionalFormatting sqref="E459">
    <cfRule type="cellIs" dxfId="48" priority="15" stopIfTrue="1" operator="equal">
      <formula>98</formula>
    </cfRule>
    <cfRule type="cellIs" dxfId="47" priority="16" stopIfTrue="1" operator="equal">
      <formula>96</formula>
    </cfRule>
    <cfRule type="cellIs" dxfId="46" priority="17" stopIfTrue="1" operator="equal">
      <formula>42</formula>
    </cfRule>
    <cfRule type="cellIs" dxfId="20" priority="18" stopIfTrue="1" operator="equal">
      <formula>97</formula>
    </cfRule>
    <cfRule type="cellIs" dxfId="19" priority="19" stopIfTrue="1" operator="equal">
      <formula>33</formula>
    </cfRule>
  </conditionalFormatting>
  <conditionalFormatting sqref="F459">
    <cfRule type="cellIs" dxfId="45" priority="10" stopIfTrue="1" operator="equal">
      <formula>"ЧУЖДИ СРЕДСТВА"</formula>
    </cfRule>
    <cfRule type="cellIs" dxfId="44" priority="11" stopIfTrue="1" operator="equal">
      <formula>"СЕС - ДМП"</formula>
    </cfRule>
    <cfRule type="cellIs" dxfId="43" priority="12" stopIfTrue="1" operator="equal">
      <formula>"СЕС - РА"</formula>
    </cfRule>
    <cfRule type="cellIs" dxfId="18" priority="13" stopIfTrue="1" operator="equal">
      <formula>"СЕС - ДЕС"</formula>
    </cfRule>
    <cfRule type="cellIs" dxfId="17" priority="14" stopIfTrue="1" operator="equal">
      <formula>"СЕС - КСФ"</formula>
    </cfRule>
  </conditionalFormatting>
  <conditionalFormatting sqref="I9:J9">
    <cfRule type="cellIs" dxfId="42" priority="5" stopIfTrue="1" operator="between">
      <formula>1000000000000</formula>
      <formula>9999999999999990</formula>
    </cfRule>
    <cfRule type="cellIs" dxfId="41" priority="6" stopIfTrue="1" operator="between">
      <formula>10000000000</formula>
      <formula>999999999999</formula>
    </cfRule>
    <cfRule type="cellIs" dxfId="40" priority="7" stopIfTrue="1" operator="between">
      <formula>1000000</formula>
      <formula>99999999</formula>
    </cfRule>
    <cfRule type="cellIs" dxfId="39" priority="8" stopIfTrue="1" operator="between">
      <formula>100</formula>
      <formula>9900</formula>
    </cfRule>
  </conditionalFormatting>
  <conditionalFormatting sqref="G168">
    <cfRule type="cellIs" dxfId="38" priority="2" stopIfTrue="1" operator="greaterThan">
      <formula>$G$25</formula>
    </cfRule>
  </conditionalFormatting>
  <conditionalFormatting sqref="J168">
    <cfRule type="cellIs" dxfId="37" priority="1" stopIfTrue="1" operator="greaterThan">
      <formula>$J$25</formula>
    </cfRule>
  </conditionalFormatting>
  <dataValidations count="10">
    <dataValidation type="whole" errorStyle="information" operator="greaterThan" allowBlank="1" showInputMessage="1" showErrorMessage="1" error="Въвежда се положително число !" sqref="D384">
      <formula1>0</formula1>
    </dataValidation>
    <dataValidation type="whole" errorStyle="information" operator="lessThan" allowBlank="1" showInputMessage="1" showErrorMessage="1" error="Въвежда се отрицателно число !" sqref="L590:L593 L520:L523 L525:L526 L535:L538 L548:L568 L485:L499 L472:L473 L501:L505 L507:L514 L469:L470 L528:L533 L482:L483 L465:L467 L475:L480 L570:L588 L540:L543 L516:L518 L545:L546 L595:L599">
      <formula1>0</formula1>
    </dataValidation>
    <dataValidation type="whole" operator="lessThan" allowBlank="1" showInputMessage="1" showErrorMessage="1" error="Въвежда се цяло число!" sqref="F599:J599 K595:K599 F408:G408 K400:K401 F365:K377 F416:K421 F66:K71 H595:H598 I26:J27 K406:K407 F53:F57 F379:G379 G91:H92 H107:H109 K114:K118 H120:H122 H124:H134 H138:H139 H141:H148 H150:H157 H159:H166 F383:G384 F26:G27 F29:K32 F34:K38 F40:K46 K53:K57 F48:K51 F59:K60 J91:K92 K107:K109 F84:K84 K120:K122 K124:K134 K138:K139 K141:K148 K150:K157 K159:K166 H465:H467 H469:H470 H472:H473 H475:H480 H485:H499 H507:H514 H516:H518 F112:K113 H528:H533 H540:H543 H545:H546 H548:H568 H570:H588 F387:K390 H430:H431 K430:K431 K465:K467 K469:K470 K472:K473 K475:K480 K485:K499 K507:K514 K516:K518 K520:K523 K528:K533 K540:K543 K545:K546 K548:K568 K570:K588 I408:J408 H406:H407 K75 F76:K76 H77:H83 K77:K83 K111 H111 H114:H118 H85:H89 F62:K63 I383:J384 K413:K414 H413:H414 H379:H385 K379:K385 I103:I104 H400:H401 I565:J566 K395:K398 H395:H398 I552:J559 F25 I25 H53:I57 H75:I75 F75 H25:H27 F103:F104 F23:J24 F482:K483 F501:K504 F525:K526 F535:K537 F397:G398 F497:G499 I497:J499 F552:G559 F392:K393 F403:K404 F410:K411 H168:I168 E168:F168 K168:L168 K23:K27 I85:I88 K85:K89 F85:F88 H520:H523 F523:G523 I523:J523 F528:G528 I528:J528 I379:J379 G380 J380 F381 I381 F479:G479 I479:J479 F565:G566 I397:J398 H590:H593 K590:K593 I95:I99 H95:H105 K95:K105 F95:F99">
      <formula1>999999999999999000</formula1>
    </dataValidation>
    <dataValidation type="whole" operator="lessThan" allowBlank="1" showInputMessage="1" showErrorMessage="1" error="Въвежда се цяло яисло!" sqref="F548:G549 F588:G588 F582:G583 F595:G598 F545:G546 F505:K505 F529:G533 I582:J583 I595:J598 K408 I588:J588 I560:J564 I430:J431 F560:G564 I545:J546 F538:K538 I548:J549 F430:G431 F475:G477 I475:J477 F425:K428 H408 I529:J533">
      <formula1>999999999999999000000</formula1>
    </dataValidation>
    <dataValidation errorStyle="information" operator="lessThan" allowBlank="1" showInputMessage="1" showErrorMessage="1" error="Въвежда се отрицателно число !" sqref="D406:D407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49 G25 H158 K93:K94 H106 H110 H119 H123 H140 H149 F52 K52 K158 G90:H90 K106 K110 K119 K123 H135:H137 K140 J25 F123:G158 F160:G160 F28:K28 F33:K33 F39:K39 F47:K47 I160:J160 K135:K137 H52:I52 I77:J83 F77:G83 F105:F111 H93:H94 F61:K61 F64:K65 I114:J119 F114:G119 F72:F74 G52:G57 J52:J57 I105:I111 K72:K74 F89:F94 F100:F102 H72:I74 I89:I94 I100:I102 J168 E22:L22 G168 K90 G85:G89 J85:J90 J72:J75 G72:G75 I123:J158 F400:G401 I400:J401 G93:G111 J93:J111">
      <formula1>99999999999999900</formula1>
    </dataValidation>
    <dataValidation allowBlank="1" showInputMessage="1" showErrorMessage="1" sqref="E464:E600 E364:E432 E23:E167 E187:E304"/>
    <dataValidation type="whole" operator="lessThanOrEqual" allowBlank="1" showInputMessage="1" showErrorMessage="1" error="Въвежда се цяло отрицателно число!" sqref="F120:G122 I120:J122 F159:G159 I159:J159 F161:G166 I161:J166 F232:K232 I385:J385 F299:K299 I396:J396 I551:J551 F568:G568 F407:G407 I407:J407 I568:J568 I520:J522 F414:G414 I414:J414 F465:G466 I465:J466 F469:G469 I469:J469 F472:G472 I472:J472 F248:K248 F385:G385 F487:G488 I487:J488 F491:G492 I491:J492 F495:G496 I495:J496 I576:J581 F576:G581 F586:G587 I586:J587 F509:G510 I509:J510 F513:G514 I513:J514 F551:G551 F520:G522 F540:G541 I540:J541 F396:G396 F592:G593 I592:J593">
      <formula1>0</formula1>
    </dataValidation>
    <dataValidation type="whole" operator="greaterThanOrEqual" allowBlank="1" showInputMessage="1" showErrorMessage="1" error="Въвежда се цяло положително число!" sqref="I511:J512 G381:G382 I542:J543 F542:G543 F395:G395 I395:J395 F584:G585 I584:J585 I478:J478 I480:J480 F406:G406 I406:J406 I516:J518 F516:G518 F413:G413 I413:J413 F467:G467 I467:J467 F470:G470 I470:J470 F473:G473 I473:J473 I382 F480:G480 I570:J575 F570:G575 F485:G486 I485:J486 F489:G490 I489:J490 F493:G494 I493:J494 F550:G550 I550:J550 I567:J567 F567:G567 F507:G508 I507:J508 F511:G512 J381:J382 F382 F380 I380 F478:G478 I590:J591 F590:G591">
      <formula1>0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4" max="16383" man="1"/>
    <brk id="432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/>
  <dimension ref="A1:L69"/>
  <sheetViews>
    <sheetView showGridLines="0" topLeftCell="B38" zoomScale="80" zoomScaleNormal="80" workbookViewId="0">
      <selection activeCell="F11" sqref="F10:F11"/>
    </sheetView>
  </sheetViews>
  <sheetFormatPr defaultColWidth="8.85546875" defaultRowHeight="15.75"/>
  <cols>
    <col min="1" max="1" width="13.5703125" style="1651" hidden="1" customWidth="1"/>
    <col min="2" max="2" width="55.42578125" style="1652" customWidth="1"/>
    <col min="3" max="10" width="20.7109375" style="1652" customWidth="1"/>
    <col min="11" max="11" width="30.7109375" style="1652" hidden="1" customWidth="1"/>
    <col min="12" max="12" width="39.5703125" style="1652" hidden="1" customWidth="1"/>
    <col min="13" max="16384" width="8.85546875" style="1652"/>
  </cols>
  <sheetData>
    <row r="1" spans="1:12" hidden="1">
      <c r="A1" s="1651">
        <v>1</v>
      </c>
    </row>
    <row r="2" spans="1:12" ht="18.75">
      <c r="A2" s="1653"/>
      <c r="B2" s="1654" t="s">
        <v>2056</v>
      </c>
      <c r="C2" s="1655" t="str">
        <f>+OTCHET!B12</f>
        <v xml:space="preserve">Бургас </v>
      </c>
      <c r="D2" s="1656" t="s">
        <v>2057</v>
      </c>
      <c r="E2" s="1656"/>
      <c r="F2" s="1657"/>
      <c r="G2" s="1657"/>
      <c r="H2" s="1657"/>
      <c r="I2" s="1657"/>
      <c r="J2" s="1657"/>
    </row>
    <row r="3" spans="1:12" ht="18.75">
      <c r="A3" s="1653"/>
      <c r="B3" s="1654" t="s">
        <v>2058</v>
      </c>
      <c r="C3" s="1658" t="str">
        <f>+OTCHET!F12</f>
        <v>5202</v>
      </c>
      <c r="D3" s="1656" t="s">
        <v>2096</v>
      </c>
      <c r="E3" s="1656"/>
      <c r="F3" s="1657"/>
      <c r="G3" s="1657"/>
      <c r="H3" s="1657"/>
      <c r="I3" s="1657"/>
      <c r="J3" s="1657"/>
    </row>
    <row r="4" spans="1:12" ht="63">
      <c r="B4" s="1659" t="s">
        <v>2114</v>
      </c>
      <c r="C4" s="1660">
        <f>+OTCHET!F9</f>
        <v>46203</v>
      </c>
      <c r="D4" s="1661" t="s">
        <v>2124</v>
      </c>
      <c r="E4" s="1662"/>
      <c r="F4" s="1662"/>
      <c r="G4" s="1662"/>
      <c r="H4" s="1662"/>
      <c r="I4" s="1662"/>
      <c r="J4" s="1662"/>
    </row>
    <row r="5" spans="1:12" ht="19.5" customHeight="1" thickBot="1">
      <c r="C5" s="1663" t="str">
        <f>+IF(AND(C35=0,C36=0),"","НЕРАВНЕНИЕ!")</f>
        <v/>
      </c>
      <c r="D5" s="1663" t="str">
        <f>+IF(AND(D35=0,D36=0),"","НЕРАВНЕНИЕ!")</f>
        <v/>
      </c>
      <c r="E5" s="1663" t="str">
        <f>+IF(AND(E35=0,E36=0),"","НЕРАВНЕНИЕ!")</f>
        <v/>
      </c>
      <c r="F5" s="1663" t="str">
        <f>+IF(AND(F35=0,F36=0),"","НЕРАВНЕНИЕ!")</f>
        <v/>
      </c>
      <c r="G5" s="1663"/>
      <c r="H5" s="1663"/>
      <c r="I5" s="1663" t="str">
        <f>+IF(AND(I35=0,I36=0),"","НЕРАВНЕНИЕ!")</f>
        <v/>
      </c>
      <c r="J5" s="1664" t="str">
        <f>+IF(AND(J35=0,J36=0),"","НЕРАВНЕНИЕ!")</f>
        <v/>
      </c>
      <c r="K5" s="1663"/>
      <c r="L5" s="1664" t="s">
        <v>457</v>
      </c>
    </row>
    <row r="6" spans="1:12" ht="16.5" customHeight="1">
      <c r="B6" s="1943" t="s">
        <v>2123</v>
      </c>
      <c r="C6" s="1945" t="s">
        <v>2059</v>
      </c>
      <c r="D6" s="1665" t="s">
        <v>2060</v>
      </c>
      <c r="E6" s="1945" t="s">
        <v>2061</v>
      </c>
      <c r="F6" s="1666" t="s">
        <v>2060</v>
      </c>
      <c r="G6" s="1945" t="s">
        <v>2062</v>
      </c>
      <c r="H6" s="1666" t="s">
        <v>2060</v>
      </c>
      <c r="I6" s="1945" t="s">
        <v>2063</v>
      </c>
      <c r="J6" s="1665" t="s">
        <v>2060</v>
      </c>
      <c r="K6" s="1945" t="s">
        <v>2064</v>
      </c>
      <c r="L6" s="1947" t="s">
        <v>2065</v>
      </c>
    </row>
    <row r="7" spans="1:12" ht="32.25" thickBot="1">
      <c r="B7" s="1944"/>
      <c r="C7" s="1946"/>
      <c r="D7" s="1667" t="s">
        <v>2066</v>
      </c>
      <c r="E7" s="1946"/>
      <c r="F7" s="1668" t="s">
        <v>2066</v>
      </c>
      <c r="G7" s="1946"/>
      <c r="H7" s="1668" t="s">
        <v>2066</v>
      </c>
      <c r="I7" s="1946"/>
      <c r="J7" s="1667" t="s">
        <v>2066</v>
      </c>
      <c r="K7" s="1946"/>
      <c r="L7" s="1948"/>
    </row>
    <row r="8" spans="1:12" ht="33.75" customHeight="1">
      <c r="A8" s="1651">
        <v>999</v>
      </c>
      <c r="B8" s="1669" t="s">
        <v>2067</v>
      </c>
      <c r="C8" s="1670">
        <f>(OTCHET!I576+OTCHET!I577+OTCHET!I578+OTCHET!I579+OTCHET!I580+OTCHET!I581+OTCHET!I582+OTCHET!I592+OTCHET!I593)*(-1)</f>
        <v>107443</v>
      </c>
      <c r="D8" s="1671">
        <f>(OTCHET!I578+OTCHET!I579+OTCHET!I593)*(-1)</f>
        <v>0</v>
      </c>
      <c r="E8" s="1670">
        <f>(OTCHET!J576+OTCHET!J577+OTCHET!J578+OTCHET!J579+OTCHET!J580+OTCHET!J581+OTCHET!J582+OTCHET!J592+OTCHET!J593)*(-1)</f>
        <v>0</v>
      </c>
      <c r="F8" s="1672">
        <f>(OTCHET!J578+OTCHET!J579+OTCHET!J593)*(-1)</f>
        <v>0</v>
      </c>
      <c r="G8" s="1673">
        <v>0</v>
      </c>
      <c r="H8" s="1674">
        <v>0</v>
      </c>
      <c r="I8" s="1670">
        <f t="shared" ref="I8:J33" si="0">+C8+E8</f>
        <v>107443</v>
      </c>
      <c r="J8" s="1671">
        <f t="shared" si="0"/>
        <v>0</v>
      </c>
      <c r="K8" s="1675" t="s">
        <v>2068</v>
      </c>
      <c r="L8" s="1676" t="s">
        <v>2068</v>
      </c>
    </row>
    <row r="9" spans="1:12" ht="27" customHeight="1">
      <c r="A9" s="1651">
        <v>1000</v>
      </c>
      <c r="B9" s="1677" t="s">
        <v>2069</v>
      </c>
      <c r="C9" s="1678">
        <f>+C10+C12</f>
        <v>0</v>
      </c>
      <c r="D9" s="1679">
        <f>+D10+D12</f>
        <v>0</v>
      </c>
      <c r="E9" s="1678">
        <f>+E10+E12</f>
        <v>0</v>
      </c>
      <c r="F9" s="1680">
        <f>+F10+F12</f>
        <v>0</v>
      </c>
      <c r="G9" s="1681">
        <v>0</v>
      </c>
      <c r="H9" s="1682">
        <v>0</v>
      </c>
      <c r="I9" s="1678">
        <f t="shared" si="0"/>
        <v>0</v>
      </c>
      <c r="J9" s="1679">
        <f t="shared" si="0"/>
        <v>0</v>
      </c>
      <c r="K9" s="1683" t="s">
        <v>2068</v>
      </c>
      <c r="L9" s="1684" t="s">
        <v>2068</v>
      </c>
    </row>
    <row r="10" spans="1:12">
      <c r="A10" s="1651">
        <v>1100</v>
      </c>
      <c r="B10" s="844" t="s">
        <v>2070</v>
      </c>
      <c r="C10" s="1685"/>
      <c r="D10" s="1686"/>
      <c r="E10" s="1685"/>
      <c r="F10" s="1686"/>
      <c r="G10" s="1687">
        <v>0</v>
      </c>
      <c r="H10" s="1688">
        <v>0</v>
      </c>
      <c r="I10" s="1689">
        <f t="shared" si="0"/>
        <v>0</v>
      </c>
      <c r="J10" s="1690">
        <f t="shared" si="0"/>
        <v>0</v>
      </c>
      <c r="K10" s="1691"/>
      <c r="L10" s="1692"/>
    </row>
    <row r="11" spans="1:12">
      <c r="A11" s="1651">
        <v>1200</v>
      </c>
      <c r="B11" s="1693" t="s">
        <v>2071</v>
      </c>
      <c r="C11" s="1685"/>
      <c r="D11" s="1686"/>
      <c r="E11" s="1685"/>
      <c r="F11" s="1686"/>
      <c r="G11" s="1687">
        <v>0</v>
      </c>
      <c r="H11" s="1688">
        <v>0</v>
      </c>
      <c r="I11" s="1694">
        <f t="shared" si="0"/>
        <v>0</v>
      </c>
      <c r="J11" s="1695">
        <f t="shared" si="0"/>
        <v>0</v>
      </c>
      <c r="K11" s="1691"/>
      <c r="L11" s="1692"/>
    </row>
    <row r="12" spans="1:12">
      <c r="A12" s="1651">
        <v>1210</v>
      </c>
      <c r="B12" s="1696" t="s">
        <v>2072</v>
      </c>
      <c r="C12" s="1685"/>
      <c r="D12" s="1686"/>
      <c r="E12" s="1685"/>
      <c r="F12" s="1686"/>
      <c r="G12" s="1687">
        <v>0</v>
      </c>
      <c r="H12" s="1688">
        <v>0</v>
      </c>
      <c r="I12" s="1694">
        <f t="shared" si="0"/>
        <v>0</v>
      </c>
      <c r="J12" s="1695">
        <f t="shared" si="0"/>
        <v>0</v>
      </c>
      <c r="K12" s="1691"/>
      <c r="L12" s="1692"/>
    </row>
    <row r="13" spans="1:12" ht="47.25">
      <c r="A13" s="1651">
        <v>2000</v>
      </c>
      <c r="B13" s="1677" t="s">
        <v>2073</v>
      </c>
      <c r="C13" s="1678">
        <f>+C14+C16+C17+C18+C15</f>
        <v>96289</v>
      </c>
      <c r="D13" s="1679">
        <f>+D14+D16+D17+D18+D15</f>
        <v>0</v>
      </c>
      <c r="E13" s="1678">
        <f>+E14+E16+E17+E18+E15</f>
        <v>0</v>
      </c>
      <c r="F13" s="1680">
        <f>+F14+F16+F17+F18+F15</f>
        <v>0</v>
      </c>
      <c r="G13" s="1697">
        <v>0</v>
      </c>
      <c r="H13" s="1698">
        <v>0</v>
      </c>
      <c r="I13" s="1678">
        <f t="shared" si="0"/>
        <v>96289</v>
      </c>
      <c r="J13" s="1679">
        <f t="shared" si="0"/>
        <v>0</v>
      </c>
      <c r="K13" s="1683" t="s">
        <v>2068</v>
      </c>
      <c r="L13" s="1684" t="s">
        <v>2068</v>
      </c>
    </row>
    <row r="14" spans="1:12" ht="31.5">
      <c r="A14" s="1651">
        <v>2100</v>
      </c>
      <c r="B14" s="1699" t="s">
        <v>2074</v>
      </c>
      <c r="C14" s="1685">
        <f>95991+298</f>
        <v>96289</v>
      </c>
      <c r="D14" s="1686"/>
      <c r="E14" s="1685"/>
      <c r="F14" s="1686"/>
      <c r="G14" s="1687">
        <v>0</v>
      </c>
      <c r="H14" s="1688">
        <v>0</v>
      </c>
      <c r="I14" s="1689">
        <f t="shared" si="0"/>
        <v>96289</v>
      </c>
      <c r="J14" s="1690">
        <f t="shared" si="0"/>
        <v>0</v>
      </c>
      <c r="K14" s="1691"/>
      <c r="L14" s="1692"/>
    </row>
    <row r="15" spans="1:12">
      <c r="A15" s="1651">
        <v>2200</v>
      </c>
      <c r="B15" s="1700" t="s">
        <v>2075</v>
      </c>
      <c r="C15" s="1685"/>
      <c r="D15" s="1686"/>
      <c r="E15" s="1685"/>
      <c r="F15" s="1686"/>
      <c r="G15" s="1687">
        <v>0</v>
      </c>
      <c r="H15" s="1688">
        <v>0</v>
      </c>
      <c r="I15" s="1694">
        <f t="shared" si="0"/>
        <v>0</v>
      </c>
      <c r="J15" s="1695">
        <f t="shared" si="0"/>
        <v>0</v>
      </c>
      <c r="K15" s="1691"/>
      <c r="L15" s="1692"/>
    </row>
    <row r="16" spans="1:12">
      <c r="A16" s="1651">
        <v>2300</v>
      </c>
      <c r="B16" s="1700" t="s">
        <v>2076</v>
      </c>
      <c r="C16" s="1685"/>
      <c r="D16" s="1686"/>
      <c r="E16" s="1685"/>
      <c r="F16" s="1686"/>
      <c r="G16" s="1687">
        <v>0</v>
      </c>
      <c r="H16" s="1688">
        <v>0</v>
      </c>
      <c r="I16" s="1694">
        <f t="shared" si="0"/>
        <v>0</v>
      </c>
      <c r="J16" s="1695">
        <f t="shared" si="0"/>
        <v>0</v>
      </c>
      <c r="K16" s="1691"/>
      <c r="L16" s="1692"/>
    </row>
    <row r="17" spans="1:12">
      <c r="A17" s="1651">
        <v>2400</v>
      </c>
      <c r="B17" s="1700" t="s">
        <v>2077</v>
      </c>
      <c r="C17" s="1685"/>
      <c r="D17" s="1686"/>
      <c r="E17" s="1685"/>
      <c r="F17" s="1686"/>
      <c r="G17" s="1687">
        <v>0</v>
      </c>
      <c r="H17" s="1688">
        <v>0</v>
      </c>
      <c r="I17" s="1694">
        <f t="shared" si="0"/>
        <v>0</v>
      </c>
      <c r="J17" s="1695">
        <f t="shared" si="0"/>
        <v>0</v>
      </c>
      <c r="K17" s="1691"/>
      <c r="L17" s="1692"/>
    </row>
    <row r="18" spans="1:12">
      <c r="A18" s="1651">
        <v>2500</v>
      </c>
      <c r="B18" s="1701" t="s">
        <v>2078</v>
      </c>
      <c r="C18" s="1685"/>
      <c r="D18" s="1686"/>
      <c r="E18" s="1685"/>
      <c r="F18" s="1686"/>
      <c r="G18" s="1687">
        <v>0</v>
      </c>
      <c r="H18" s="1688">
        <v>0</v>
      </c>
      <c r="I18" s="1702">
        <f t="shared" si="0"/>
        <v>0</v>
      </c>
      <c r="J18" s="1703">
        <f t="shared" si="0"/>
        <v>0</v>
      </c>
      <c r="K18" s="1691"/>
      <c r="L18" s="1692"/>
    </row>
    <row r="19" spans="1:12" ht="48" customHeight="1">
      <c r="A19" s="1651">
        <v>3000</v>
      </c>
      <c r="B19" s="1704" t="s">
        <v>2079</v>
      </c>
      <c r="C19" s="1685"/>
      <c r="D19" s="1686"/>
      <c r="E19" s="1685"/>
      <c r="F19" s="1686"/>
      <c r="G19" s="1687">
        <v>0</v>
      </c>
      <c r="H19" s="1688">
        <v>0</v>
      </c>
      <c r="I19" s="1678">
        <f t="shared" si="0"/>
        <v>0</v>
      </c>
      <c r="J19" s="1679">
        <f t="shared" si="0"/>
        <v>0</v>
      </c>
      <c r="K19" s="1691"/>
      <c r="L19" s="1692"/>
    </row>
    <row r="20" spans="1:12" ht="37.5" customHeight="1">
      <c r="A20" s="1651">
        <v>4000</v>
      </c>
      <c r="B20" s="1705" t="s">
        <v>2080</v>
      </c>
      <c r="C20" s="1685"/>
      <c r="D20" s="1686"/>
      <c r="E20" s="1685"/>
      <c r="F20" s="1686"/>
      <c r="G20" s="1687">
        <v>0</v>
      </c>
      <c r="H20" s="1688">
        <v>0</v>
      </c>
      <c r="I20" s="1678">
        <f t="shared" si="0"/>
        <v>0</v>
      </c>
      <c r="J20" s="1679">
        <f t="shared" si="0"/>
        <v>0</v>
      </c>
      <c r="K20" s="1691"/>
      <c r="L20" s="1692"/>
    </row>
    <row r="21" spans="1:12" ht="32.25" customHeight="1">
      <c r="A21" s="1651">
        <v>5000</v>
      </c>
      <c r="B21" s="1705" t="s">
        <v>2081</v>
      </c>
      <c r="C21" s="1685"/>
      <c r="D21" s="1686"/>
      <c r="E21" s="1685"/>
      <c r="F21" s="1686"/>
      <c r="G21" s="1687">
        <v>0</v>
      </c>
      <c r="H21" s="1688">
        <v>0</v>
      </c>
      <c r="I21" s="1678">
        <f t="shared" si="0"/>
        <v>0</v>
      </c>
      <c r="J21" s="1679">
        <f t="shared" si="0"/>
        <v>0</v>
      </c>
      <c r="K21" s="1691"/>
      <c r="L21" s="1692"/>
    </row>
    <row r="22" spans="1:12" ht="87.75" customHeight="1">
      <c r="A22" s="1651">
        <v>6000</v>
      </c>
      <c r="B22" s="1705" t="s">
        <v>2082</v>
      </c>
      <c r="C22" s="1685">
        <v>1654</v>
      </c>
      <c r="D22" s="1686"/>
      <c r="E22" s="1685"/>
      <c r="F22" s="1686"/>
      <c r="G22" s="1687">
        <v>0</v>
      </c>
      <c r="H22" s="1688">
        <v>0</v>
      </c>
      <c r="I22" s="1678">
        <f t="shared" si="0"/>
        <v>1654</v>
      </c>
      <c r="J22" s="1679">
        <f t="shared" si="0"/>
        <v>0</v>
      </c>
      <c r="K22" s="1691"/>
      <c r="L22" s="1692"/>
    </row>
    <row r="23" spans="1:12" ht="49.5" customHeight="1">
      <c r="A23" s="1651">
        <v>7000</v>
      </c>
      <c r="B23" s="1705" t="s">
        <v>2083</v>
      </c>
      <c r="C23" s="1685"/>
      <c r="D23" s="1686"/>
      <c r="E23" s="1685"/>
      <c r="F23" s="1686"/>
      <c r="G23" s="1687">
        <v>0</v>
      </c>
      <c r="H23" s="1688">
        <v>0</v>
      </c>
      <c r="I23" s="1678">
        <f t="shared" si="0"/>
        <v>0</v>
      </c>
      <c r="J23" s="1679">
        <f t="shared" si="0"/>
        <v>0</v>
      </c>
      <c r="K23" s="1691"/>
      <c r="L23" s="1692"/>
    </row>
    <row r="24" spans="1:12" ht="19.149999999999999" customHeight="1">
      <c r="A24" s="1651">
        <v>8000</v>
      </c>
      <c r="B24" s="1677" t="s">
        <v>2084</v>
      </c>
      <c r="C24" s="1678">
        <f>+C25+C26+C32</f>
        <v>9500</v>
      </c>
      <c r="D24" s="1679">
        <f>+D25+D26+D32</f>
        <v>0</v>
      </c>
      <c r="E24" s="1678">
        <f>+E25+E26+E32</f>
        <v>0</v>
      </c>
      <c r="F24" s="1680">
        <f>+F25+F26+F32</f>
        <v>0</v>
      </c>
      <c r="G24" s="1697">
        <v>0</v>
      </c>
      <c r="H24" s="1698">
        <v>0</v>
      </c>
      <c r="I24" s="1678">
        <f t="shared" si="0"/>
        <v>9500</v>
      </c>
      <c r="J24" s="1679">
        <f t="shared" si="0"/>
        <v>0</v>
      </c>
      <c r="K24" s="1683" t="s">
        <v>2068</v>
      </c>
      <c r="L24" s="1684" t="s">
        <v>2068</v>
      </c>
    </row>
    <row r="25" spans="1:12" ht="29.25" customHeight="1">
      <c r="A25" s="1651">
        <v>8100</v>
      </c>
      <c r="B25" s="1706" t="s">
        <v>2085</v>
      </c>
      <c r="C25" s="1685"/>
      <c r="D25" s="1686"/>
      <c r="E25" s="1685"/>
      <c r="F25" s="1686"/>
      <c r="G25" s="1687">
        <v>0</v>
      </c>
      <c r="H25" s="1688">
        <v>0</v>
      </c>
      <c r="I25" s="1707">
        <f t="shared" si="0"/>
        <v>0</v>
      </c>
      <c r="J25" s="1708">
        <f t="shared" si="0"/>
        <v>0</v>
      </c>
      <c r="K25" s="1691"/>
      <c r="L25" s="1692"/>
    </row>
    <row r="26" spans="1:12" ht="35.25" customHeight="1">
      <c r="A26" s="1651">
        <v>8200</v>
      </c>
      <c r="B26" s="1709" t="s">
        <v>2086</v>
      </c>
      <c r="C26" s="1678">
        <f>+C27+C28+C29+C30+C31</f>
        <v>9500</v>
      </c>
      <c r="D26" s="1679">
        <f>+D27+D28+D29+D30+D31</f>
        <v>0</v>
      </c>
      <c r="E26" s="1678">
        <f>+E27+E28+E29+E30+E31</f>
        <v>0</v>
      </c>
      <c r="F26" s="1680">
        <f>+F27+F28+F29+F30+F31</f>
        <v>0</v>
      </c>
      <c r="G26" s="1697">
        <v>0</v>
      </c>
      <c r="H26" s="1698">
        <v>0</v>
      </c>
      <c r="I26" s="1678">
        <f t="shared" si="0"/>
        <v>9500</v>
      </c>
      <c r="J26" s="1679">
        <f t="shared" si="0"/>
        <v>0</v>
      </c>
      <c r="K26" s="1683" t="s">
        <v>2068</v>
      </c>
      <c r="L26" s="1684" t="s">
        <v>2068</v>
      </c>
    </row>
    <row r="27" spans="1:12" ht="30.75" customHeight="1">
      <c r="A27" s="1651">
        <v>8210</v>
      </c>
      <c r="B27" s="1710" t="s">
        <v>2087</v>
      </c>
      <c r="C27" s="1685">
        <v>9500</v>
      </c>
      <c r="D27" s="1686"/>
      <c r="E27" s="1685"/>
      <c r="F27" s="1686"/>
      <c r="G27" s="1687">
        <v>0</v>
      </c>
      <c r="H27" s="1688">
        <v>0</v>
      </c>
      <c r="I27" s="1711">
        <f t="shared" si="0"/>
        <v>9500</v>
      </c>
      <c r="J27" s="1712">
        <f t="shared" si="0"/>
        <v>0</v>
      </c>
      <c r="K27" s="1691"/>
      <c r="L27" s="1692"/>
    </row>
    <row r="28" spans="1:12">
      <c r="A28" s="1651">
        <v>8220</v>
      </c>
      <c r="B28" s="1700" t="s">
        <v>2088</v>
      </c>
      <c r="C28" s="1685"/>
      <c r="D28" s="1686"/>
      <c r="E28" s="1685"/>
      <c r="F28" s="1686"/>
      <c r="G28" s="1687">
        <v>0</v>
      </c>
      <c r="H28" s="1688">
        <v>0</v>
      </c>
      <c r="I28" s="1713">
        <f t="shared" si="0"/>
        <v>0</v>
      </c>
      <c r="J28" s="1714">
        <f t="shared" si="0"/>
        <v>0</v>
      </c>
      <c r="K28" s="1691"/>
      <c r="L28" s="1692"/>
    </row>
    <row r="29" spans="1:12" ht="30.75" customHeight="1">
      <c r="A29" s="1651">
        <v>8230</v>
      </c>
      <c r="B29" s="1700" t="s">
        <v>2089</v>
      </c>
      <c r="C29" s="1685"/>
      <c r="D29" s="1686"/>
      <c r="E29" s="1685"/>
      <c r="F29" s="1686"/>
      <c r="G29" s="1687">
        <v>0</v>
      </c>
      <c r="H29" s="1688">
        <v>0</v>
      </c>
      <c r="I29" s="1713">
        <f t="shared" si="0"/>
        <v>0</v>
      </c>
      <c r="J29" s="1714">
        <f t="shared" si="0"/>
        <v>0</v>
      </c>
      <c r="K29" s="1691"/>
      <c r="L29" s="1692"/>
    </row>
    <row r="30" spans="1:12">
      <c r="A30" s="1651">
        <v>8240</v>
      </c>
      <c r="B30" s="1700" t="s">
        <v>2090</v>
      </c>
      <c r="C30" s="1685"/>
      <c r="D30" s="1686"/>
      <c r="E30" s="1685"/>
      <c r="F30" s="1686"/>
      <c r="G30" s="1687">
        <v>0</v>
      </c>
      <c r="H30" s="1688">
        <v>0</v>
      </c>
      <c r="I30" s="1713">
        <f t="shared" si="0"/>
        <v>0</v>
      </c>
      <c r="J30" s="1714">
        <f t="shared" si="0"/>
        <v>0</v>
      </c>
      <c r="K30" s="1691"/>
      <c r="L30" s="1692"/>
    </row>
    <row r="31" spans="1:12">
      <c r="A31" s="1651">
        <v>8250</v>
      </c>
      <c r="B31" s="1700" t="s">
        <v>2091</v>
      </c>
      <c r="C31" s="1685"/>
      <c r="D31" s="1686"/>
      <c r="E31" s="1685"/>
      <c r="F31" s="1686"/>
      <c r="G31" s="1687">
        <v>0</v>
      </c>
      <c r="H31" s="1688">
        <v>0</v>
      </c>
      <c r="I31" s="1713">
        <f t="shared" si="0"/>
        <v>0</v>
      </c>
      <c r="J31" s="1714">
        <f t="shared" si="0"/>
        <v>0</v>
      </c>
      <c r="K31" s="1691"/>
      <c r="L31" s="1692"/>
    </row>
    <row r="32" spans="1:12" ht="18" customHeight="1" thickBot="1">
      <c r="A32" s="1651">
        <v>8300</v>
      </c>
      <c r="B32" s="1715" t="s">
        <v>2092</v>
      </c>
      <c r="C32" s="1685"/>
      <c r="D32" s="1686"/>
      <c r="E32" s="1685"/>
      <c r="F32" s="1686"/>
      <c r="G32" s="1687">
        <v>0</v>
      </c>
      <c r="H32" s="1688">
        <v>0</v>
      </c>
      <c r="I32" s="1716">
        <f t="shared" si="0"/>
        <v>0</v>
      </c>
      <c r="J32" s="1717">
        <f t="shared" si="0"/>
        <v>0</v>
      </c>
      <c r="K32" s="1691"/>
      <c r="L32" s="1692"/>
    </row>
    <row r="33" spans="1:12" ht="16.5" thickBot="1">
      <c r="A33" s="1651">
        <v>9999</v>
      </c>
      <c r="B33" s="1718" t="s">
        <v>2093</v>
      </c>
      <c r="C33" s="1719">
        <f>+C9+C13+C19+C20+C21+C22+C23+C24</f>
        <v>107443</v>
      </c>
      <c r="D33" s="1720">
        <f>+D9+D13+D19+D20+D21+D22+D23+D24</f>
        <v>0</v>
      </c>
      <c r="E33" s="1721">
        <f>+E9+E13+E19+E20+E21+E22+E23+E24</f>
        <v>0</v>
      </c>
      <c r="F33" s="1722">
        <f>+F9+F13+F19+F20+F21+F22+F23+F24</f>
        <v>0</v>
      </c>
      <c r="G33" s="1723">
        <v>0</v>
      </c>
      <c r="H33" s="1724">
        <v>0</v>
      </c>
      <c r="I33" s="1719">
        <f t="shared" si="0"/>
        <v>107443</v>
      </c>
      <c r="J33" s="1720">
        <f t="shared" si="0"/>
        <v>0</v>
      </c>
      <c r="K33" s="1725" t="s">
        <v>2068</v>
      </c>
      <c r="L33" s="1726" t="s">
        <v>2068</v>
      </c>
    </row>
    <row r="35" spans="1:12">
      <c r="A35" s="1651">
        <v>99999</v>
      </c>
      <c r="B35" s="1727" t="s">
        <v>2094</v>
      </c>
      <c r="C35" s="1728">
        <f>ABS(C8)-ABS(C33)</f>
        <v>0</v>
      </c>
      <c r="D35" s="1728">
        <f>ABS(D8)-ABS(D33)</f>
        <v>0</v>
      </c>
      <c r="E35" s="1728">
        <f>ABS(E8)-ABS(E33)</f>
        <v>0</v>
      </c>
      <c r="F35" s="1728">
        <f>ABS(F8)-ABS(F33)</f>
        <v>0</v>
      </c>
      <c r="G35" s="1729">
        <v>0</v>
      </c>
      <c r="H35" s="1729">
        <v>0</v>
      </c>
      <c r="I35" s="1728">
        <f>ABS(I8)-ABS(I33)</f>
        <v>0</v>
      </c>
      <c r="J35" s="1728">
        <f>ABS(J8)-ABS(J33)</f>
        <v>0</v>
      </c>
      <c r="K35" s="1728"/>
    </row>
    <row r="36" spans="1:12" ht="31.5">
      <c r="A36" s="1651">
        <v>99998</v>
      </c>
      <c r="B36" s="1731" t="s">
        <v>2097</v>
      </c>
      <c r="C36" s="1728">
        <f>+C33-C69</f>
        <v>0</v>
      </c>
      <c r="D36" s="1732">
        <v>0</v>
      </c>
      <c r="E36" s="1732">
        <v>0</v>
      </c>
      <c r="F36" s="1732">
        <v>0</v>
      </c>
      <c r="G36" s="1732">
        <v>0</v>
      </c>
      <c r="H36" s="1732">
        <v>0</v>
      </c>
      <c r="I36" s="1728">
        <f>+I33-I69</f>
        <v>0</v>
      </c>
      <c r="J36" s="1732">
        <v>0</v>
      </c>
    </row>
    <row r="37" spans="1:12" ht="16.5" thickBot="1">
      <c r="A37" s="1730" t="s">
        <v>2095</v>
      </c>
    </row>
    <row r="38" spans="1:12">
      <c r="B38" s="1949" t="s">
        <v>2098</v>
      </c>
      <c r="C38" s="1951" t="s">
        <v>2059</v>
      </c>
      <c r="D38" s="1733" t="s">
        <v>2060</v>
      </c>
      <c r="E38" s="1951" t="s">
        <v>2061</v>
      </c>
      <c r="F38" s="1734" t="s">
        <v>2060</v>
      </c>
      <c r="G38" s="1951" t="s">
        <v>2062</v>
      </c>
      <c r="H38" s="1734" t="s">
        <v>2060</v>
      </c>
      <c r="I38" s="1951" t="s">
        <v>2063</v>
      </c>
      <c r="J38" s="1733" t="s">
        <v>2060</v>
      </c>
    </row>
    <row r="39" spans="1:12" ht="16.5" thickBot="1">
      <c r="B39" s="1950"/>
      <c r="C39" s="1952"/>
      <c r="D39" s="1735" t="s">
        <v>2099</v>
      </c>
      <c r="E39" s="1952"/>
      <c r="F39" s="1736" t="s">
        <v>2099</v>
      </c>
      <c r="G39" s="1952"/>
      <c r="H39" s="1736" t="s">
        <v>2099</v>
      </c>
      <c r="I39" s="1952"/>
      <c r="J39" s="1736" t="s">
        <v>2099</v>
      </c>
    </row>
    <row r="40" spans="1:12">
      <c r="A40" s="1651">
        <v>100</v>
      </c>
      <c r="B40" s="1737" t="s">
        <v>2100</v>
      </c>
      <c r="C40" s="1738">
        <f t="shared" ref="C40:H40" si="1">+C41+C42</f>
        <v>0</v>
      </c>
      <c r="D40" s="1739">
        <f t="shared" si="1"/>
        <v>0</v>
      </c>
      <c r="E40" s="1738">
        <f t="shared" si="1"/>
        <v>0</v>
      </c>
      <c r="F40" s="1740">
        <f t="shared" si="1"/>
        <v>0</v>
      </c>
      <c r="G40" s="1738">
        <f t="shared" si="1"/>
        <v>0</v>
      </c>
      <c r="H40" s="1740">
        <f t="shared" si="1"/>
        <v>0</v>
      </c>
      <c r="I40" s="1738">
        <f>+C40+E40+G40</f>
        <v>0</v>
      </c>
      <c r="J40" s="1739">
        <f>+D40+F40+H40</f>
        <v>0</v>
      </c>
    </row>
    <row r="41" spans="1:12">
      <c r="A41" s="1651">
        <v>101</v>
      </c>
      <c r="B41" s="1741" t="s">
        <v>2101</v>
      </c>
      <c r="C41" s="1685"/>
      <c r="D41" s="1686"/>
      <c r="E41" s="1685"/>
      <c r="F41" s="1686"/>
      <c r="G41" s="1685"/>
      <c r="H41" s="1686"/>
      <c r="I41" s="1742">
        <f t="shared" ref="I41:J69" si="2">+C41+E41+G41</f>
        <v>0</v>
      </c>
      <c r="J41" s="1743">
        <f t="shared" si="2"/>
        <v>0</v>
      </c>
    </row>
    <row r="42" spans="1:12">
      <c r="A42" s="1651">
        <v>102</v>
      </c>
      <c r="B42" s="1744" t="s">
        <v>2102</v>
      </c>
      <c r="C42" s="1745"/>
      <c r="D42" s="1746"/>
      <c r="E42" s="1745"/>
      <c r="F42" s="1746"/>
      <c r="G42" s="1745"/>
      <c r="H42" s="1746"/>
      <c r="I42" s="1747">
        <f t="shared" si="2"/>
        <v>0</v>
      </c>
      <c r="J42" s="1748">
        <f t="shared" si="2"/>
        <v>0</v>
      </c>
    </row>
    <row r="43" spans="1:12">
      <c r="A43" s="1651">
        <v>200</v>
      </c>
      <c r="B43" s="1737" t="s">
        <v>2103</v>
      </c>
      <c r="C43" s="1738">
        <f t="shared" ref="C43:H43" si="3">+C44+C45</f>
        <v>0</v>
      </c>
      <c r="D43" s="1739">
        <f t="shared" si="3"/>
        <v>0</v>
      </c>
      <c r="E43" s="1738">
        <f t="shared" si="3"/>
        <v>0</v>
      </c>
      <c r="F43" s="1740">
        <f t="shared" si="3"/>
        <v>0</v>
      </c>
      <c r="G43" s="1738">
        <f t="shared" si="3"/>
        <v>0</v>
      </c>
      <c r="H43" s="1740">
        <f t="shared" si="3"/>
        <v>0</v>
      </c>
      <c r="I43" s="1738">
        <f t="shared" si="2"/>
        <v>0</v>
      </c>
      <c r="J43" s="1739">
        <f t="shared" si="2"/>
        <v>0</v>
      </c>
    </row>
    <row r="44" spans="1:12">
      <c r="A44" s="1651">
        <v>201</v>
      </c>
      <c r="B44" s="1741" t="s">
        <v>2101</v>
      </c>
      <c r="C44" s="1685"/>
      <c r="D44" s="1686"/>
      <c r="E44" s="1685"/>
      <c r="F44" s="1686"/>
      <c r="G44" s="1685"/>
      <c r="H44" s="1686"/>
      <c r="I44" s="1742">
        <f t="shared" si="2"/>
        <v>0</v>
      </c>
      <c r="J44" s="1743">
        <f t="shared" si="2"/>
        <v>0</v>
      </c>
    </row>
    <row r="45" spans="1:12">
      <c r="A45" s="1651">
        <v>202</v>
      </c>
      <c r="B45" s="1744" t="s">
        <v>2102</v>
      </c>
      <c r="C45" s="1745"/>
      <c r="D45" s="1746"/>
      <c r="E45" s="1745"/>
      <c r="F45" s="1746"/>
      <c r="G45" s="1745"/>
      <c r="H45" s="1746"/>
      <c r="I45" s="1747">
        <f t="shared" si="2"/>
        <v>0</v>
      </c>
      <c r="J45" s="1748">
        <f t="shared" si="2"/>
        <v>0</v>
      </c>
    </row>
    <row r="46" spans="1:12">
      <c r="A46" s="1651">
        <v>300</v>
      </c>
      <c r="B46" s="1737" t="s">
        <v>2104</v>
      </c>
      <c r="C46" s="1738">
        <f t="shared" ref="C46:H46" si="4">+C47+C48</f>
        <v>107144</v>
      </c>
      <c r="D46" s="1739">
        <f t="shared" si="4"/>
        <v>0</v>
      </c>
      <c r="E46" s="1738">
        <f t="shared" si="4"/>
        <v>0</v>
      </c>
      <c r="F46" s="1740">
        <f t="shared" si="4"/>
        <v>0</v>
      </c>
      <c r="G46" s="1738">
        <f t="shared" si="4"/>
        <v>0</v>
      </c>
      <c r="H46" s="1740">
        <f t="shared" si="4"/>
        <v>0</v>
      </c>
      <c r="I46" s="1738">
        <f t="shared" si="2"/>
        <v>107144</v>
      </c>
      <c r="J46" s="1739">
        <f t="shared" si="2"/>
        <v>0</v>
      </c>
    </row>
    <row r="47" spans="1:12">
      <c r="A47" s="1651">
        <v>301</v>
      </c>
      <c r="B47" s="1741" t="s">
        <v>2101</v>
      </c>
      <c r="C47" s="1685">
        <f>107443-299</f>
        <v>107144</v>
      </c>
      <c r="D47" s="1686"/>
      <c r="E47" s="1685"/>
      <c r="F47" s="1686"/>
      <c r="G47" s="1685"/>
      <c r="H47" s="1686"/>
      <c r="I47" s="1742">
        <f t="shared" si="2"/>
        <v>107144</v>
      </c>
      <c r="J47" s="1743">
        <f t="shared" si="2"/>
        <v>0</v>
      </c>
    </row>
    <row r="48" spans="1:12">
      <c r="A48" s="1651">
        <v>302</v>
      </c>
      <c r="B48" s="1744" t="s">
        <v>2102</v>
      </c>
      <c r="C48" s="1745"/>
      <c r="D48" s="1746"/>
      <c r="E48" s="1745"/>
      <c r="F48" s="1746"/>
      <c r="G48" s="1745"/>
      <c r="H48" s="1746"/>
      <c r="I48" s="1747">
        <f t="shared" si="2"/>
        <v>0</v>
      </c>
      <c r="J48" s="1748">
        <f t="shared" si="2"/>
        <v>0</v>
      </c>
    </row>
    <row r="49" spans="1:10">
      <c r="A49" s="1651">
        <v>400</v>
      </c>
      <c r="B49" s="1737" t="s">
        <v>2105</v>
      </c>
      <c r="C49" s="1738">
        <f t="shared" ref="C49:H49" si="5">+C50+C51</f>
        <v>299</v>
      </c>
      <c r="D49" s="1739">
        <f t="shared" si="5"/>
        <v>0</v>
      </c>
      <c r="E49" s="1738">
        <f t="shared" si="5"/>
        <v>0</v>
      </c>
      <c r="F49" s="1740">
        <f t="shared" si="5"/>
        <v>0</v>
      </c>
      <c r="G49" s="1738">
        <f t="shared" si="5"/>
        <v>0</v>
      </c>
      <c r="H49" s="1740">
        <f t="shared" si="5"/>
        <v>0</v>
      </c>
      <c r="I49" s="1738">
        <f t="shared" si="2"/>
        <v>299</v>
      </c>
      <c r="J49" s="1739">
        <f t="shared" si="2"/>
        <v>0</v>
      </c>
    </row>
    <row r="50" spans="1:10">
      <c r="A50" s="1651">
        <v>401</v>
      </c>
      <c r="B50" s="1741" t="s">
        <v>2101</v>
      </c>
      <c r="C50" s="1685">
        <v>299</v>
      </c>
      <c r="D50" s="1686"/>
      <c r="E50" s="1685"/>
      <c r="F50" s="1686"/>
      <c r="G50" s="1685"/>
      <c r="H50" s="1686"/>
      <c r="I50" s="1742">
        <f t="shared" si="2"/>
        <v>299</v>
      </c>
      <c r="J50" s="1743">
        <f t="shared" si="2"/>
        <v>0</v>
      </c>
    </row>
    <row r="51" spans="1:10">
      <c r="A51" s="1651">
        <v>402</v>
      </c>
      <c r="B51" s="1744" t="s">
        <v>2102</v>
      </c>
      <c r="C51" s="1745"/>
      <c r="D51" s="1746"/>
      <c r="E51" s="1745"/>
      <c r="F51" s="1746"/>
      <c r="G51" s="1745"/>
      <c r="H51" s="1746"/>
      <c r="I51" s="1747">
        <f t="shared" si="2"/>
        <v>0</v>
      </c>
      <c r="J51" s="1748">
        <f t="shared" si="2"/>
        <v>0</v>
      </c>
    </row>
    <row r="52" spans="1:10" ht="31.5">
      <c r="A52" s="1651">
        <v>500</v>
      </c>
      <c r="B52" s="1737" t="s">
        <v>2106</v>
      </c>
      <c r="C52" s="1738">
        <f t="shared" ref="C52:H52" si="6">+C53+C54</f>
        <v>0</v>
      </c>
      <c r="D52" s="1739">
        <f t="shared" si="6"/>
        <v>0</v>
      </c>
      <c r="E52" s="1738">
        <f t="shared" si="6"/>
        <v>0</v>
      </c>
      <c r="F52" s="1740">
        <f t="shared" si="6"/>
        <v>0</v>
      </c>
      <c r="G52" s="1738">
        <f t="shared" si="6"/>
        <v>0</v>
      </c>
      <c r="H52" s="1740">
        <f t="shared" si="6"/>
        <v>0</v>
      </c>
      <c r="I52" s="1738">
        <f t="shared" si="2"/>
        <v>0</v>
      </c>
      <c r="J52" s="1739">
        <f t="shared" si="2"/>
        <v>0</v>
      </c>
    </row>
    <row r="53" spans="1:10">
      <c r="A53" s="1651">
        <v>501</v>
      </c>
      <c r="B53" s="1741" t="s">
        <v>2101</v>
      </c>
      <c r="C53" s="1685"/>
      <c r="D53" s="1686"/>
      <c r="E53" s="1685"/>
      <c r="F53" s="1686"/>
      <c r="G53" s="1685"/>
      <c r="H53" s="1686"/>
      <c r="I53" s="1742">
        <f t="shared" si="2"/>
        <v>0</v>
      </c>
      <c r="J53" s="1743">
        <f t="shared" si="2"/>
        <v>0</v>
      </c>
    </row>
    <row r="54" spans="1:10">
      <c r="A54" s="1651">
        <v>502</v>
      </c>
      <c r="B54" s="1744" t="s">
        <v>2102</v>
      </c>
      <c r="C54" s="1745"/>
      <c r="D54" s="1746"/>
      <c r="E54" s="1745"/>
      <c r="F54" s="1746"/>
      <c r="G54" s="1745"/>
      <c r="H54" s="1746"/>
      <c r="I54" s="1747">
        <f t="shared" si="2"/>
        <v>0</v>
      </c>
      <c r="J54" s="1748">
        <f t="shared" si="2"/>
        <v>0</v>
      </c>
    </row>
    <row r="55" spans="1:10" ht="31.5">
      <c r="A55" s="1651">
        <v>600</v>
      </c>
      <c r="B55" s="1737" t="s">
        <v>2107</v>
      </c>
      <c r="C55" s="1738">
        <f t="shared" ref="C55:H55" si="7">+C56+C57</f>
        <v>0</v>
      </c>
      <c r="D55" s="1739">
        <f t="shared" si="7"/>
        <v>0</v>
      </c>
      <c r="E55" s="1738">
        <f t="shared" si="7"/>
        <v>0</v>
      </c>
      <c r="F55" s="1740">
        <f t="shared" si="7"/>
        <v>0</v>
      </c>
      <c r="G55" s="1738">
        <f t="shared" si="7"/>
        <v>0</v>
      </c>
      <c r="H55" s="1740">
        <f t="shared" si="7"/>
        <v>0</v>
      </c>
      <c r="I55" s="1738">
        <f t="shared" si="2"/>
        <v>0</v>
      </c>
      <c r="J55" s="1739">
        <f t="shared" si="2"/>
        <v>0</v>
      </c>
    </row>
    <row r="56" spans="1:10">
      <c r="A56" s="1651">
        <v>601</v>
      </c>
      <c r="B56" s="1741" t="s">
        <v>2101</v>
      </c>
      <c r="C56" s="1685"/>
      <c r="D56" s="1686"/>
      <c r="E56" s="1685"/>
      <c r="F56" s="1686"/>
      <c r="G56" s="1685"/>
      <c r="H56" s="1686"/>
      <c r="I56" s="1742">
        <f t="shared" si="2"/>
        <v>0</v>
      </c>
      <c r="J56" s="1743">
        <f t="shared" si="2"/>
        <v>0</v>
      </c>
    </row>
    <row r="57" spans="1:10">
      <c r="A57" s="1651">
        <v>602</v>
      </c>
      <c r="B57" s="1744" t="s">
        <v>2102</v>
      </c>
      <c r="C57" s="1745"/>
      <c r="D57" s="1746"/>
      <c r="E57" s="1745"/>
      <c r="F57" s="1746"/>
      <c r="G57" s="1745"/>
      <c r="H57" s="1746"/>
      <c r="I57" s="1747">
        <f t="shared" si="2"/>
        <v>0</v>
      </c>
      <c r="J57" s="1748">
        <f t="shared" si="2"/>
        <v>0</v>
      </c>
    </row>
    <row r="58" spans="1:10" ht="31.5">
      <c r="A58" s="1651">
        <v>700</v>
      </c>
      <c r="B58" s="1737" t="s">
        <v>2108</v>
      </c>
      <c r="C58" s="1738">
        <f t="shared" ref="C58:H58" si="8">+C59+C60</f>
        <v>0</v>
      </c>
      <c r="D58" s="1739">
        <f t="shared" si="8"/>
        <v>0</v>
      </c>
      <c r="E58" s="1738">
        <f t="shared" si="8"/>
        <v>0</v>
      </c>
      <c r="F58" s="1740">
        <f t="shared" si="8"/>
        <v>0</v>
      </c>
      <c r="G58" s="1738">
        <f t="shared" si="8"/>
        <v>0</v>
      </c>
      <c r="H58" s="1740">
        <f t="shared" si="8"/>
        <v>0</v>
      </c>
      <c r="I58" s="1738">
        <f t="shared" si="2"/>
        <v>0</v>
      </c>
      <c r="J58" s="1739">
        <f t="shared" si="2"/>
        <v>0</v>
      </c>
    </row>
    <row r="59" spans="1:10">
      <c r="A59" s="1651">
        <v>701</v>
      </c>
      <c r="B59" s="1741" t="s">
        <v>2101</v>
      </c>
      <c r="C59" s="1685"/>
      <c r="D59" s="1686"/>
      <c r="E59" s="1685"/>
      <c r="F59" s="1686"/>
      <c r="G59" s="1685"/>
      <c r="H59" s="1686"/>
      <c r="I59" s="1742">
        <f t="shared" si="2"/>
        <v>0</v>
      </c>
      <c r="J59" s="1743">
        <f t="shared" si="2"/>
        <v>0</v>
      </c>
    </row>
    <row r="60" spans="1:10">
      <c r="A60" s="1651">
        <v>702</v>
      </c>
      <c r="B60" s="1744" t="s">
        <v>2102</v>
      </c>
      <c r="C60" s="1745"/>
      <c r="D60" s="1746"/>
      <c r="E60" s="1745"/>
      <c r="F60" s="1746"/>
      <c r="G60" s="1745"/>
      <c r="H60" s="1746"/>
      <c r="I60" s="1747">
        <f t="shared" si="2"/>
        <v>0</v>
      </c>
      <c r="J60" s="1748">
        <f t="shared" si="2"/>
        <v>0</v>
      </c>
    </row>
    <row r="61" spans="1:10">
      <c r="A61" s="1651">
        <v>800</v>
      </c>
      <c r="B61" s="1737" t="s">
        <v>2109</v>
      </c>
      <c r="C61" s="1738">
        <f t="shared" ref="C61:H61" si="9">+C62+C63</f>
        <v>0</v>
      </c>
      <c r="D61" s="1739">
        <f t="shared" si="9"/>
        <v>0</v>
      </c>
      <c r="E61" s="1738">
        <f t="shared" si="9"/>
        <v>0</v>
      </c>
      <c r="F61" s="1740">
        <f t="shared" si="9"/>
        <v>0</v>
      </c>
      <c r="G61" s="1738">
        <f t="shared" si="9"/>
        <v>0</v>
      </c>
      <c r="H61" s="1740">
        <f t="shared" si="9"/>
        <v>0</v>
      </c>
      <c r="I61" s="1738">
        <f t="shared" si="2"/>
        <v>0</v>
      </c>
      <c r="J61" s="1739">
        <f t="shared" si="2"/>
        <v>0</v>
      </c>
    </row>
    <row r="62" spans="1:10">
      <c r="A62" s="1651">
        <v>801</v>
      </c>
      <c r="B62" s="1741" t="s">
        <v>2101</v>
      </c>
      <c r="C62" s="1685"/>
      <c r="D62" s="1686"/>
      <c r="E62" s="1685"/>
      <c r="F62" s="1686"/>
      <c r="G62" s="1685"/>
      <c r="H62" s="1686"/>
      <c r="I62" s="1742">
        <f t="shared" si="2"/>
        <v>0</v>
      </c>
      <c r="J62" s="1743">
        <f t="shared" si="2"/>
        <v>0</v>
      </c>
    </row>
    <row r="63" spans="1:10">
      <c r="A63" s="1651">
        <v>802</v>
      </c>
      <c r="B63" s="1744" t="s">
        <v>2102</v>
      </c>
      <c r="C63" s="1745"/>
      <c r="D63" s="1746"/>
      <c r="E63" s="1745"/>
      <c r="F63" s="1746"/>
      <c r="G63" s="1745"/>
      <c r="H63" s="1746"/>
      <c r="I63" s="1747">
        <f t="shared" si="2"/>
        <v>0</v>
      </c>
      <c r="J63" s="1748">
        <f t="shared" si="2"/>
        <v>0</v>
      </c>
    </row>
    <row r="64" spans="1:10" ht="31.5">
      <c r="A64" s="1651">
        <v>900</v>
      </c>
      <c r="B64" s="1737" t="s">
        <v>2110</v>
      </c>
      <c r="C64" s="1738">
        <f t="shared" ref="C64:H64" si="10">+C65+C66</f>
        <v>0</v>
      </c>
      <c r="D64" s="1739">
        <f t="shared" si="10"/>
        <v>0</v>
      </c>
      <c r="E64" s="1738">
        <f t="shared" si="10"/>
        <v>0</v>
      </c>
      <c r="F64" s="1740">
        <f t="shared" si="10"/>
        <v>0</v>
      </c>
      <c r="G64" s="1738">
        <f t="shared" si="10"/>
        <v>0</v>
      </c>
      <c r="H64" s="1740">
        <f t="shared" si="10"/>
        <v>0</v>
      </c>
      <c r="I64" s="1738">
        <f t="shared" si="2"/>
        <v>0</v>
      </c>
      <c r="J64" s="1739">
        <f t="shared" si="2"/>
        <v>0</v>
      </c>
    </row>
    <row r="65" spans="1:10">
      <c r="A65" s="1651">
        <v>901</v>
      </c>
      <c r="B65" s="1741" t="s">
        <v>2101</v>
      </c>
      <c r="C65" s="1685"/>
      <c r="D65" s="1686"/>
      <c r="E65" s="1685"/>
      <c r="F65" s="1686"/>
      <c r="G65" s="1685"/>
      <c r="H65" s="1686"/>
      <c r="I65" s="1742">
        <f t="shared" si="2"/>
        <v>0</v>
      </c>
      <c r="J65" s="1743">
        <f t="shared" si="2"/>
        <v>0</v>
      </c>
    </row>
    <row r="66" spans="1:10">
      <c r="A66" s="1651">
        <v>902</v>
      </c>
      <c r="B66" s="1744" t="s">
        <v>2102</v>
      </c>
      <c r="C66" s="1745"/>
      <c r="D66" s="1746"/>
      <c r="E66" s="1745"/>
      <c r="F66" s="1746"/>
      <c r="G66" s="1745"/>
      <c r="H66" s="1746"/>
      <c r="I66" s="1747">
        <f t="shared" si="2"/>
        <v>0</v>
      </c>
      <c r="J66" s="1748">
        <f t="shared" si="2"/>
        <v>0</v>
      </c>
    </row>
    <row r="67" spans="1:10" ht="31.5">
      <c r="A67" s="1651">
        <v>10</v>
      </c>
      <c r="B67" s="1737" t="s">
        <v>2111</v>
      </c>
      <c r="C67" s="1749"/>
      <c r="D67" s="1750"/>
      <c r="E67" s="1749"/>
      <c r="F67" s="1751"/>
      <c r="G67" s="1749"/>
      <c r="H67" s="1751"/>
      <c r="I67" s="1738">
        <f t="shared" si="2"/>
        <v>0</v>
      </c>
      <c r="J67" s="1739">
        <f t="shared" si="2"/>
        <v>0</v>
      </c>
    </row>
    <row r="68" spans="1:10" ht="32.25" thickBot="1">
      <c r="A68" s="1651">
        <v>11</v>
      </c>
      <c r="B68" s="1737" t="s">
        <v>2112</v>
      </c>
      <c r="C68" s="1749"/>
      <c r="D68" s="1750"/>
      <c r="E68" s="1749"/>
      <c r="F68" s="1751"/>
      <c r="G68" s="1749"/>
      <c r="H68" s="1751"/>
      <c r="I68" s="1738">
        <f t="shared" si="2"/>
        <v>0</v>
      </c>
      <c r="J68" s="1739">
        <f t="shared" si="2"/>
        <v>0</v>
      </c>
    </row>
    <row r="69" spans="1:10" ht="16.5" thickBot="1">
      <c r="A69" s="1651">
        <v>9998</v>
      </c>
      <c r="B69" s="1752" t="s">
        <v>2113</v>
      </c>
      <c r="C69" s="1753">
        <f t="shared" ref="C69:H69" si="11">+C68+C67+C64+C61+C58+C55+C52+C49+C43+C46+C40</f>
        <v>107443</v>
      </c>
      <c r="D69" s="1754">
        <f t="shared" si="11"/>
        <v>0</v>
      </c>
      <c r="E69" s="1755">
        <f t="shared" si="11"/>
        <v>0</v>
      </c>
      <c r="F69" s="1756">
        <f t="shared" si="11"/>
        <v>0</v>
      </c>
      <c r="G69" s="1755">
        <f t="shared" si="11"/>
        <v>0</v>
      </c>
      <c r="H69" s="1756">
        <f t="shared" si="11"/>
        <v>0</v>
      </c>
      <c r="I69" s="1753">
        <f t="shared" si="2"/>
        <v>107443</v>
      </c>
      <c r="J69" s="1754">
        <f t="shared" si="2"/>
        <v>0</v>
      </c>
    </row>
  </sheetData>
  <sheetProtection password="81B0" sheet="1"/>
  <mergeCells count="12">
    <mergeCell ref="L6:L7"/>
    <mergeCell ref="B38:B39"/>
    <mergeCell ref="C38:C39"/>
    <mergeCell ref="E38:E39"/>
    <mergeCell ref="G38:G39"/>
    <mergeCell ref="I38:I39"/>
    <mergeCell ref="B6:B7"/>
    <mergeCell ref="C6:C7"/>
    <mergeCell ref="E6:E7"/>
    <mergeCell ref="G6:G7"/>
    <mergeCell ref="I6:I7"/>
    <mergeCell ref="K6:K7"/>
  </mergeCells>
  <conditionalFormatting sqref="C5:J5">
    <cfRule type="cellIs" dxfId="16" priority="5" operator="equal">
      <formula>"НЕРАВНЕНИЕ!"</formula>
    </cfRule>
  </conditionalFormatting>
  <conditionalFormatting sqref="K5">
    <cfRule type="cellIs" dxfId="15" priority="4" operator="equal">
      <formula>"НЕРАВНЕНИЕ!"</formula>
    </cfRule>
  </conditionalFormatting>
  <dataValidations count="2">
    <dataValidation type="whole" operator="greaterThanOrEqual" allowBlank="1" showInputMessage="1" showErrorMessage="1" error="Въвежда се цяло положително число!" sqref="C27:F32 C25:F25 C14:F23 C10:F12 C41:H42 C44:H45 C47:H48 C50:H51 C53:H54 C56:H57 C59:H60 C62:H63 C65:H68">
      <formula1>0</formula1>
    </dataValidation>
    <dataValidation operator="lessThanOrEqual" allowBlank="1" showInputMessage="1" showErrorMessage="1" error="Въвежда се цяло отрицателно число!" sqref="G6:H33 B36:J36 B38:B69 I38:J69 C69:H69 C64:H64 C61:H61 C58:H58 C55:H55 C52:H52 C49:H49 C46:H46 C43:H43 C38:H40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IV739"/>
  <sheetViews>
    <sheetView topLeftCell="A724" workbookViewId="0">
      <selection activeCell="B728" sqref="B728:B739"/>
    </sheetView>
  </sheetViews>
  <sheetFormatPr defaultRowHeight="14.25"/>
  <cols>
    <col min="1" max="1" width="58.28515625" style="1609" customWidth="1"/>
    <col min="2" max="2" width="105.85546875" style="1609" customWidth="1"/>
    <col min="3" max="5" width="48.140625" style="1609" customWidth="1"/>
    <col min="6" max="16384" width="9.140625" style="1609"/>
  </cols>
  <sheetData>
    <row r="1" spans="1:3">
      <c r="A1" s="1608" t="s">
        <v>778</v>
      </c>
      <c r="B1" s="1608" t="s">
        <v>782</v>
      </c>
      <c r="C1" s="1608"/>
    </row>
    <row r="2" spans="1:3" ht="31.5" customHeight="1">
      <c r="A2" s="1610">
        <v>0</v>
      </c>
      <c r="B2" s="1611" t="s">
        <v>1161</v>
      </c>
      <c r="C2" s="1612" t="s">
        <v>1615</v>
      </c>
    </row>
    <row r="3" spans="1:3" ht="35.25" customHeight="1">
      <c r="A3" s="1610">
        <v>33</v>
      </c>
      <c r="B3" s="1611" t="s">
        <v>1162</v>
      </c>
      <c r="C3" s="1613" t="s">
        <v>1616</v>
      </c>
    </row>
    <row r="4" spans="1:3" ht="35.25" customHeight="1">
      <c r="A4" s="1610">
        <v>42</v>
      </c>
      <c r="B4" s="1611" t="s">
        <v>1163</v>
      </c>
      <c r="C4" s="1614" t="s">
        <v>1617</v>
      </c>
    </row>
    <row r="5" spans="1:3" ht="19.5">
      <c r="A5" s="1610">
        <v>96</v>
      </c>
      <c r="B5" s="1611" t="s">
        <v>1164</v>
      </c>
      <c r="C5" s="1614" t="s">
        <v>1618</v>
      </c>
    </row>
    <row r="6" spans="1:3" ht="19.5">
      <c r="A6" s="1610">
        <v>97</v>
      </c>
      <c r="B6" s="1611" t="s">
        <v>1165</v>
      </c>
      <c r="C6" s="1614" t="s">
        <v>1619</v>
      </c>
    </row>
    <row r="7" spans="1:3" ht="19.5">
      <c r="A7" s="1610">
        <v>98</v>
      </c>
      <c r="B7" s="1611" t="s">
        <v>1166</v>
      </c>
      <c r="C7" s="1614" t="s">
        <v>1620</v>
      </c>
    </row>
    <row r="8" spans="1:3" ht="15">
      <c r="A8" s="1615"/>
      <c r="B8" s="1615"/>
      <c r="C8" s="1615"/>
    </row>
    <row r="9" spans="1:3" ht="15.75">
      <c r="A9" s="1616"/>
      <c r="B9" s="1616"/>
      <c r="C9" s="1617"/>
    </row>
    <row r="10" spans="1:3">
      <c r="A10" s="1543" t="s">
        <v>778</v>
      </c>
      <c r="B10" s="1543" t="s">
        <v>781</v>
      </c>
      <c r="C10" s="1543"/>
    </row>
    <row r="11" spans="1:3">
      <c r="A11" s="1544"/>
      <c r="B11" s="1544" t="s">
        <v>368</v>
      </c>
      <c r="C11" s="1544"/>
    </row>
    <row r="12" spans="1:3" ht="15.75">
      <c r="A12" s="1618">
        <v>1101</v>
      </c>
      <c r="B12" s="1619" t="s">
        <v>369</v>
      </c>
      <c r="C12" s="1618">
        <v>1101</v>
      </c>
    </row>
    <row r="13" spans="1:3" ht="15.75">
      <c r="A13" s="1618">
        <v>1103</v>
      </c>
      <c r="B13" s="1620" t="s">
        <v>370</v>
      </c>
      <c r="C13" s="1618">
        <v>1103</v>
      </c>
    </row>
    <row r="14" spans="1:3" ht="15.75">
      <c r="A14" s="1618">
        <v>1104</v>
      </c>
      <c r="B14" s="1621" t="s">
        <v>371</v>
      </c>
      <c r="C14" s="1618">
        <v>1104</v>
      </c>
    </row>
    <row r="15" spans="1:3" ht="15.75">
      <c r="A15" s="1618">
        <v>1105</v>
      </c>
      <c r="B15" s="1621" t="s">
        <v>372</v>
      </c>
      <c r="C15" s="1618">
        <v>1105</v>
      </c>
    </row>
    <row r="16" spans="1:3" ht="15.75">
      <c r="A16" s="1618">
        <v>1106</v>
      </c>
      <c r="B16" s="1621" t="s">
        <v>373</v>
      </c>
      <c r="C16" s="1618">
        <v>1106</v>
      </c>
    </row>
    <row r="17" spans="1:3" ht="15.75">
      <c r="A17" s="1618">
        <v>1107</v>
      </c>
      <c r="B17" s="1621" t="s">
        <v>374</v>
      </c>
      <c r="C17" s="1618">
        <v>1107</v>
      </c>
    </row>
    <row r="18" spans="1:3" ht="15.75">
      <c r="A18" s="1618">
        <v>1108</v>
      </c>
      <c r="B18" s="1621" t="s">
        <v>375</v>
      </c>
      <c r="C18" s="1618">
        <v>1108</v>
      </c>
    </row>
    <row r="19" spans="1:3" ht="15.75">
      <c r="A19" s="1618">
        <v>1111</v>
      </c>
      <c r="B19" s="1622" t="s">
        <v>376</v>
      </c>
      <c r="C19" s="1618">
        <v>1111</v>
      </c>
    </row>
    <row r="20" spans="1:3" ht="15.75">
      <c r="A20" s="1618">
        <v>1115</v>
      </c>
      <c r="B20" s="1622" t="s">
        <v>377</v>
      </c>
      <c r="C20" s="1618">
        <v>1115</v>
      </c>
    </row>
    <row r="21" spans="1:3" ht="15.75">
      <c r="A21" s="1618">
        <v>1116</v>
      </c>
      <c r="B21" s="1622" t="s">
        <v>378</v>
      </c>
      <c r="C21" s="1618">
        <v>1116</v>
      </c>
    </row>
    <row r="22" spans="1:3" ht="15.75">
      <c r="A22" s="1618">
        <v>1117</v>
      </c>
      <c r="B22" s="1622" t="s">
        <v>379</v>
      </c>
      <c r="C22" s="1618">
        <v>1117</v>
      </c>
    </row>
    <row r="23" spans="1:3" ht="15.75">
      <c r="A23" s="1618">
        <v>1121</v>
      </c>
      <c r="B23" s="1621" t="s">
        <v>380</v>
      </c>
      <c r="C23" s="1618">
        <v>1121</v>
      </c>
    </row>
    <row r="24" spans="1:3" ht="15.75">
      <c r="A24" s="1618">
        <v>1122</v>
      </c>
      <c r="B24" s="1621" t="s">
        <v>381</v>
      </c>
      <c r="C24" s="1618">
        <v>1122</v>
      </c>
    </row>
    <row r="25" spans="1:3" ht="15.75">
      <c r="A25" s="1618">
        <v>1123</v>
      </c>
      <c r="B25" s="1621" t="s">
        <v>382</v>
      </c>
      <c r="C25" s="1618">
        <v>1123</v>
      </c>
    </row>
    <row r="26" spans="1:3" ht="15.75">
      <c r="A26" s="1618">
        <v>1125</v>
      </c>
      <c r="B26" s="1623" t="s">
        <v>383</v>
      </c>
      <c r="C26" s="1618">
        <v>1125</v>
      </c>
    </row>
    <row r="27" spans="1:3" ht="15.75">
      <c r="A27" s="1618">
        <v>1128</v>
      </c>
      <c r="B27" s="1621" t="s">
        <v>384</v>
      </c>
      <c r="C27" s="1618">
        <v>1128</v>
      </c>
    </row>
    <row r="28" spans="1:3" ht="15.75">
      <c r="A28" s="1618">
        <v>1139</v>
      </c>
      <c r="B28" s="1624" t="s">
        <v>385</v>
      </c>
      <c r="C28" s="1618">
        <v>1139</v>
      </c>
    </row>
    <row r="29" spans="1:3" ht="15.75">
      <c r="A29" s="1618">
        <v>1141</v>
      </c>
      <c r="B29" s="1622" t="s">
        <v>386</v>
      </c>
      <c r="C29" s="1618">
        <v>1141</v>
      </c>
    </row>
    <row r="30" spans="1:3" ht="15.75">
      <c r="A30" s="1618">
        <v>1142</v>
      </c>
      <c r="B30" s="1621" t="s">
        <v>387</v>
      </c>
      <c r="C30" s="1618">
        <v>1142</v>
      </c>
    </row>
    <row r="31" spans="1:3" ht="15.75">
      <c r="A31" s="1618">
        <v>1143</v>
      </c>
      <c r="B31" s="1622" t="s">
        <v>388</v>
      </c>
      <c r="C31" s="1618">
        <v>1143</v>
      </c>
    </row>
    <row r="32" spans="1:3" ht="15.75">
      <c r="A32" s="1618">
        <v>1144</v>
      </c>
      <c r="B32" s="1622" t="s">
        <v>389</v>
      </c>
      <c r="C32" s="1618">
        <v>1144</v>
      </c>
    </row>
    <row r="33" spans="1:3" ht="15.75">
      <c r="A33" s="1618">
        <v>1145</v>
      </c>
      <c r="B33" s="1621" t="s">
        <v>390</v>
      </c>
      <c r="C33" s="1618">
        <v>1145</v>
      </c>
    </row>
    <row r="34" spans="1:3" ht="15.75">
      <c r="A34" s="1618">
        <v>1146</v>
      </c>
      <c r="B34" s="1622" t="s">
        <v>391</v>
      </c>
      <c r="C34" s="1618">
        <v>1146</v>
      </c>
    </row>
    <row r="35" spans="1:3" ht="15.75">
      <c r="A35" s="1618">
        <v>1147</v>
      </c>
      <c r="B35" s="1622" t="s">
        <v>392</v>
      </c>
      <c r="C35" s="1618">
        <v>1147</v>
      </c>
    </row>
    <row r="36" spans="1:3" ht="15.75">
      <c r="A36" s="1618">
        <v>1148</v>
      </c>
      <c r="B36" s="1622" t="s">
        <v>393</v>
      </c>
      <c r="C36" s="1618">
        <v>1148</v>
      </c>
    </row>
    <row r="37" spans="1:3" ht="15.75">
      <c r="A37" s="1618">
        <v>1149</v>
      </c>
      <c r="B37" s="1622" t="s">
        <v>394</v>
      </c>
      <c r="C37" s="1618">
        <v>1149</v>
      </c>
    </row>
    <row r="38" spans="1:3" ht="15.75">
      <c r="A38" s="1618">
        <v>1151</v>
      </c>
      <c r="B38" s="1622" t="s">
        <v>395</v>
      </c>
      <c r="C38" s="1618">
        <v>1151</v>
      </c>
    </row>
    <row r="39" spans="1:3" ht="15.75">
      <c r="A39" s="1618">
        <v>1158</v>
      </c>
      <c r="B39" s="1621" t="s">
        <v>396</v>
      </c>
      <c r="C39" s="1618">
        <v>1158</v>
      </c>
    </row>
    <row r="40" spans="1:3" ht="15.75">
      <c r="A40" s="1618">
        <v>1161</v>
      </c>
      <c r="B40" s="1621" t="s">
        <v>397</v>
      </c>
      <c r="C40" s="1618">
        <v>1161</v>
      </c>
    </row>
    <row r="41" spans="1:3" ht="15.75">
      <c r="A41" s="1618">
        <v>1162</v>
      </c>
      <c r="B41" s="1621" t="s">
        <v>398</v>
      </c>
      <c r="C41" s="1618">
        <v>1162</v>
      </c>
    </row>
    <row r="42" spans="1:3" ht="15.75">
      <c r="A42" s="1618">
        <v>1163</v>
      </c>
      <c r="B42" s="1621" t="s">
        <v>399</v>
      </c>
      <c r="C42" s="1618">
        <v>1163</v>
      </c>
    </row>
    <row r="43" spans="1:3" ht="15.75">
      <c r="A43" s="1618">
        <v>1168</v>
      </c>
      <c r="B43" s="1621" t="s">
        <v>400</v>
      </c>
      <c r="C43" s="1618">
        <v>1168</v>
      </c>
    </row>
    <row r="44" spans="1:3" ht="15.75">
      <c r="A44" s="1618">
        <v>1179</v>
      </c>
      <c r="B44" s="1622" t="s">
        <v>401</v>
      </c>
      <c r="C44" s="1618">
        <v>1179</v>
      </c>
    </row>
    <row r="45" spans="1:3" ht="15.75">
      <c r="A45" s="1618">
        <v>2201</v>
      </c>
      <c r="B45" s="1622" t="s">
        <v>402</v>
      </c>
      <c r="C45" s="1618">
        <v>2201</v>
      </c>
    </row>
    <row r="46" spans="1:3" ht="15.75">
      <c r="A46" s="1618">
        <v>2205</v>
      </c>
      <c r="B46" s="1621" t="s">
        <v>403</v>
      </c>
      <c r="C46" s="1618">
        <v>2205</v>
      </c>
    </row>
    <row r="47" spans="1:3" ht="15.75">
      <c r="A47" s="1618">
        <v>2206</v>
      </c>
      <c r="B47" s="1624" t="s">
        <v>404</v>
      </c>
      <c r="C47" s="1618">
        <v>2206</v>
      </c>
    </row>
    <row r="48" spans="1:3" ht="15.75">
      <c r="A48" s="1618">
        <v>2215</v>
      </c>
      <c r="B48" s="1621" t="s">
        <v>405</v>
      </c>
      <c r="C48" s="1618">
        <v>2215</v>
      </c>
    </row>
    <row r="49" spans="1:3" ht="15.75">
      <c r="A49" s="1618">
        <v>2218</v>
      </c>
      <c r="B49" s="1621" t="s">
        <v>406</v>
      </c>
      <c r="C49" s="1618">
        <v>2218</v>
      </c>
    </row>
    <row r="50" spans="1:3" ht="15.75">
      <c r="A50" s="1618">
        <v>2219</v>
      </c>
      <c r="B50" s="1621" t="s">
        <v>407</v>
      </c>
      <c r="C50" s="1618">
        <v>2219</v>
      </c>
    </row>
    <row r="51" spans="1:3" ht="15.75">
      <c r="A51" s="1618">
        <v>2221</v>
      </c>
      <c r="B51" s="1622" t="s">
        <v>408</v>
      </c>
      <c r="C51" s="1618">
        <v>2221</v>
      </c>
    </row>
    <row r="52" spans="1:3" ht="15.75">
      <c r="A52" s="1618">
        <v>2222</v>
      </c>
      <c r="B52" s="1625" t="s">
        <v>409</v>
      </c>
      <c r="C52" s="1618">
        <v>2222</v>
      </c>
    </row>
    <row r="53" spans="1:3" ht="15.75">
      <c r="A53" s="1618">
        <v>2223</v>
      </c>
      <c r="B53" s="1625" t="s">
        <v>1918</v>
      </c>
      <c r="C53" s="1618">
        <v>2223</v>
      </c>
    </row>
    <row r="54" spans="1:3" ht="15.75">
      <c r="A54" s="1618">
        <v>2224</v>
      </c>
      <c r="B54" s="1624" t="s">
        <v>410</v>
      </c>
      <c r="C54" s="1618">
        <v>2224</v>
      </c>
    </row>
    <row r="55" spans="1:3" ht="15.75">
      <c r="A55" s="1618">
        <v>2225</v>
      </c>
      <c r="B55" s="1621" t="s">
        <v>411</v>
      </c>
      <c r="C55" s="1618">
        <v>2225</v>
      </c>
    </row>
    <row r="56" spans="1:3" ht="15.75">
      <c r="A56" s="1618">
        <v>2228</v>
      </c>
      <c r="B56" s="1621" t="s">
        <v>412</v>
      </c>
      <c r="C56" s="1618">
        <v>2228</v>
      </c>
    </row>
    <row r="57" spans="1:3" ht="15.75">
      <c r="A57" s="1618">
        <v>2239</v>
      </c>
      <c r="B57" s="1622" t="s">
        <v>413</v>
      </c>
      <c r="C57" s="1618">
        <v>2239</v>
      </c>
    </row>
    <row r="58" spans="1:3" ht="15.75">
      <c r="A58" s="1618">
        <v>2241</v>
      </c>
      <c r="B58" s="1625" t="s">
        <v>414</v>
      </c>
      <c r="C58" s="1618">
        <v>2241</v>
      </c>
    </row>
    <row r="59" spans="1:3" ht="15.75">
      <c r="A59" s="1618">
        <v>2242</v>
      </c>
      <c r="B59" s="1625" t="s">
        <v>415</v>
      </c>
      <c r="C59" s="1618">
        <v>2242</v>
      </c>
    </row>
    <row r="60" spans="1:3" ht="15.75">
      <c r="A60" s="1618">
        <v>2243</v>
      </c>
      <c r="B60" s="1625" t="s">
        <v>416</v>
      </c>
      <c r="C60" s="1618">
        <v>2243</v>
      </c>
    </row>
    <row r="61" spans="1:3" ht="15.75">
      <c r="A61" s="1618">
        <v>2244</v>
      </c>
      <c r="B61" s="1625" t="s">
        <v>417</v>
      </c>
      <c r="C61" s="1618">
        <v>2244</v>
      </c>
    </row>
    <row r="62" spans="1:3" ht="15.75">
      <c r="A62" s="1618">
        <v>2245</v>
      </c>
      <c r="B62" s="1626" t="s">
        <v>418</v>
      </c>
      <c r="C62" s="1618">
        <v>2245</v>
      </c>
    </row>
    <row r="63" spans="1:3" ht="15.75">
      <c r="A63" s="1618">
        <v>2246</v>
      </c>
      <c r="B63" s="1625" t="s">
        <v>419</v>
      </c>
      <c r="C63" s="1618">
        <v>2246</v>
      </c>
    </row>
    <row r="64" spans="1:3" ht="15.75">
      <c r="A64" s="1618">
        <v>2247</v>
      </c>
      <c r="B64" s="1625" t="s">
        <v>420</v>
      </c>
      <c r="C64" s="1618">
        <v>2247</v>
      </c>
    </row>
    <row r="65" spans="1:3" ht="15.75">
      <c r="A65" s="1618">
        <v>2248</v>
      </c>
      <c r="B65" s="1625" t="s">
        <v>421</v>
      </c>
      <c r="C65" s="1618">
        <v>2248</v>
      </c>
    </row>
    <row r="66" spans="1:3" ht="15.75">
      <c r="A66" s="1618">
        <v>2249</v>
      </c>
      <c r="B66" s="1625" t="s">
        <v>422</v>
      </c>
      <c r="C66" s="1618">
        <v>2249</v>
      </c>
    </row>
    <row r="67" spans="1:3" ht="15.75">
      <c r="A67" s="1618">
        <v>2258</v>
      </c>
      <c r="B67" s="1621" t="s">
        <v>423</v>
      </c>
      <c r="C67" s="1618">
        <v>2258</v>
      </c>
    </row>
    <row r="68" spans="1:3" ht="15.75">
      <c r="A68" s="1618">
        <v>2259</v>
      </c>
      <c r="B68" s="1624" t="s">
        <v>424</v>
      </c>
      <c r="C68" s="1618">
        <v>2259</v>
      </c>
    </row>
    <row r="69" spans="1:3" ht="15.75">
      <c r="A69" s="1618">
        <v>2261</v>
      </c>
      <c r="B69" s="1622" t="s">
        <v>425</v>
      </c>
      <c r="C69" s="1618">
        <v>2261</v>
      </c>
    </row>
    <row r="70" spans="1:3" ht="15.75">
      <c r="A70" s="1618">
        <v>2268</v>
      </c>
      <c r="B70" s="1621" t="s">
        <v>426</v>
      </c>
      <c r="C70" s="1618">
        <v>2268</v>
      </c>
    </row>
    <row r="71" spans="1:3" ht="15.75">
      <c r="A71" s="1618">
        <v>2279</v>
      </c>
      <c r="B71" s="1622" t="s">
        <v>427</v>
      </c>
      <c r="C71" s="1618">
        <v>2279</v>
      </c>
    </row>
    <row r="72" spans="1:3" ht="15.75">
      <c r="A72" s="1618">
        <v>2281</v>
      </c>
      <c r="B72" s="1624" t="s">
        <v>428</v>
      </c>
      <c r="C72" s="1618">
        <v>2281</v>
      </c>
    </row>
    <row r="73" spans="1:3" ht="15.75">
      <c r="A73" s="1618">
        <v>2282</v>
      </c>
      <c r="B73" s="1624" t="s">
        <v>429</v>
      </c>
      <c r="C73" s="1618">
        <v>2282</v>
      </c>
    </row>
    <row r="74" spans="1:3" ht="15.75">
      <c r="A74" s="1618">
        <v>2283</v>
      </c>
      <c r="B74" s="1624" t="s">
        <v>430</v>
      </c>
      <c r="C74" s="1618">
        <v>2283</v>
      </c>
    </row>
    <row r="75" spans="1:3" ht="15.75">
      <c r="A75" s="1618">
        <v>2284</v>
      </c>
      <c r="B75" s="1624" t="s">
        <v>431</v>
      </c>
      <c r="C75" s="1618">
        <v>2284</v>
      </c>
    </row>
    <row r="76" spans="1:3" ht="15.75">
      <c r="A76" s="1618">
        <v>2285</v>
      </c>
      <c r="B76" s="1624" t="s">
        <v>432</v>
      </c>
      <c r="C76" s="1618">
        <v>2285</v>
      </c>
    </row>
    <row r="77" spans="1:3" ht="15.75">
      <c r="A77" s="1618">
        <v>2288</v>
      </c>
      <c r="B77" s="1624" t="s">
        <v>433</v>
      </c>
      <c r="C77" s="1618">
        <v>2288</v>
      </c>
    </row>
    <row r="78" spans="1:3" ht="15.75">
      <c r="A78" s="1618">
        <v>2289</v>
      </c>
      <c r="B78" s="1624" t="s">
        <v>434</v>
      </c>
      <c r="C78" s="1618">
        <v>2289</v>
      </c>
    </row>
    <row r="79" spans="1:3" ht="15.75">
      <c r="A79" s="1618">
        <v>3301</v>
      </c>
      <c r="B79" s="1621" t="s">
        <v>435</v>
      </c>
      <c r="C79" s="1618">
        <v>3301</v>
      </c>
    </row>
    <row r="80" spans="1:3" ht="15.75">
      <c r="A80" s="1618">
        <v>3311</v>
      </c>
      <c r="B80" s="1621" t="s">
        <v>1919</v>
      </c>
      <c r="C80" s="1618">
        <v>3311</v>
      </c>
    </row>
    <row r="81" spans="1:3" ht="15.75">
      <c r="A81" s="1618">
        <v>3312</v>
      </c>
      <c r="B81" s="1622" t="s">
        <v>1920</v>
      </c>
      <c r="C81" s="1618">
        <v>3312</v>
      </c>
    </row>
    <row r="82" spans="1:3" ht="15.75">
      <c r="A82" s="1618">
        <v>3318</v>
      </c>
      <c r="B82" s="1624" t="s">
        <v>436</v>
      </c>
      <c r="C82" s="1618">
        <v>3318</v>
      </c>
    </row>
    <row r="83" spans="1:3" ht="15.75">
      <c r="A83" s="1618">
        <v>3321</v>
      </c>
      <c r="B83" s="1621" t="s">
        <v>1911</v>
      </c>
      <c r="C83" s="1618">
        <v>3321</v>
      </c>
    </row>
    <row r="84" spans="1:3" ht="15.75">
      <c r="A84" s="1618">
        <v>3322</v>
      </c>
      <c r="B84" s="1622" t="s">
        <v>1912</v>
      </c>
      <c r="C84" s="1618">
        <v>3322</v>
      </c>
    </row>
    <row r="85" spans="1:3" ht="15.75">
      <c r="A85" s="1618">
        <v>3323</v>
      </c>
      <c r="B85" s="1624" t="s">
        <v>1910</v>
      </c>
      <c r="C85" s="1618">
        <v>3323</v>
      </c>
    </row>
    <row r="86" spans="1:3" ht="15.75">
      <c r="A86" s="1618">
        <v>3324</v>
      </c>
      <c r="B86" s="1624" t="s">
        <v>437</v>
      </c>
      <c r="C86" s="1618">
        <v>3324</v>
      </c>
    </row>
    <row r="87" spans="1:3" ht="15.75">
      <c r="A87" s="1618">
        <v>3325</v>
      </c>
      <c r="B87" s="1622" t="s">
        <v>1913</v>
      </c>
      <c r="C87" s="1618">
        <v>3325</v>
      </c>
    </row>
    <row r="88" spans="1:3" ht="15.75">
      <c r="A88" s="1618">
        <v>3326</v>
      </c>
      <c r="B88" s="1621" t="s">
        <v>1914</v>
      </c>
      <c r="C88" s="1618">
        <v>3326</v>
      </c>
    </row>
    <row r="89" spans="1:3" ht="15.75">
      <c r="A89" s="1618">
        <v>3327</v>
      </c>
      <c r="B89" s="1621" t="s">
        <v>1915</v>
      </c>
      <c r="C89" s="1618">
        <v>3327</v>
      </c>
    </row>
    <row r="90" spans="1:3" ht="15.75">
      <c r="A90" s="1618">
        <v>3332</v>
      </c>
      <c r="B90" s="1621" t="s">
        <v>438</v>
      </c>
      <c r="C90" s="1618">
        <v>3332</v>
      </c>
    </row>
    <row r="91" spans="1:3" ht="15.75">
      <c r="A91" s="1618">
        <v>3333</v>
      </c>
      <c r="B91" s="1622" t="s">
        <v>439</v>
      </c>
      <c r="C91" s="1618">
        <v>3333</v>
      </c>
    </row>
    <row r="92" spans="1:3" ht="15.75">
      <c r="A92" s="1618">
        <v>3334</v>
      </c>
      <c r="B92" s="1622" t="s">
        <v>516</v>
      </c>
      <c r="C92" s="1618">
        <v>3334</v>
      </c>
    </row>
    <row r="93" spans="1:3" ht="15.75">
      <c r="A93" s="1618">
        <v>3336</v>
      </c>
      <c r="B93" s="1622" t="s">
        <v>517</v>
      </c>
      <c r="C93" s="1618">
        <v>3336</v>
      </c>
    </row>
    <row r="94" spans="1:3" ht="15.75">
      <c r="A94" s="1618">
        <v>3337</v>
      </c>
      <c r="B94" s="1621" t="s">
        <v>1916</v>
      </c>
      <c r="C94" s="1618">
        <v>3337</v>
      </c>
    </row>
    <row r="95" spans="1:3" ht="15.75">
      <c r="A95" s="1618">
        <v>3338</v>
      </c>
      <c r="B95" s="1621" t="s">
        <v>1917</v>
      </c>
      <c r="C95" s="1618">
        <v>3338</v>
      </c>
    </row>
    <row r="96" spans="1:3" ht="15.75">
      <c r="A96" s="1618">
        <v>3341</v>
      </c>
      <c r="B96" s="1622" t="s">
        <v>518</v>
      </c>
      <c r="C96" s="1618">
        <v>3341</v>
      </c>
    </row>
    <row r="97" spans="1:3" ht="15.75">
      <c r="A97" s="1618">
        <v>3349</v>
      </c>
      <c r="B97" s="1622" t="s">
        <v>440</v>
      </c>
      <c r="C97" s="1618">
        <v>3349</v>
      </c>
    </row>
    <row r="98" spans="1:3" ht="15.75">
      <c r="A98" s="1618">
        <v>3359</v>
      </c>
      <c r="B98" s="1622" t="s">
        <v>441</v>
      </c>
      <c r="C98" s="1618">
        <v>3359</v>
      </c>
    </row>
    <row r="99" spans="1:3" ht="15.75">
      <c r="A99" s="1618">
        <v>3369</v>
      </c>
      <c r="B99" s="1622" t="s">
        <v>442</v>
      </c>
      <c r="C99" s="1618">
        <v>3369</v>
      </c>
    </row>
    <row r="100" spans="1:3" ht="15.75">
      <c r="A100" s="1618">
        <v>3388</v>
      </c>
      <c r="B100" s="1621" t="s">
        <v>0</v>
      </c>
      <c r="C100" s="1618">
        <v>3388</v>
      </c>
    </row>
    <row r="101" spans="1:3" ht="15.75">
      <c r="A101" s="1618">
        <v>3389</v>
      </c>
      <c r="B101" s="1622" t="s">
        <v>1</v>
      </c>
      <c r="C101" s="1618">
        <v>3389</v>
      </c>
    </row>
    <row r="102" spans="1:3" ht="15.75">
      <c r="A102" s="1618">
        <v>4401</v>
      </c>
      <c r="B102" s="1621" t="s">
        <v>2</v>
      </c>
      <c r="C102" s="1618">
        <v>4401</v>
      </c>
    </row>
    <row r="103" spans="1:3" ht="15.75">
      <c r="A103" s="1618">
        <v>4412</v>
      </c>
      <c r="B103" s="1624" t="s">
        <v>3</v>
      </c>
      <c r="C103" s="1618">
        <v>4412</v>
      </c>
    </row>
    <row r="104" spans="1:3" ht="15.75">
      <c r="A104" s="1618">
        <v>4415</v>
      </c>
      <c r="B104" s="1622" t="s">
        <v>4</v>
      </c>
      <c r="C104" s="1618">
        <v>4415</v>
      </c>
    </row>
    <row r="105" spans="1:3" ht="15.75">
      <c r="A105" s="1618">
        <v>4418</v>
      </c>
      <c r="B105" s="1622" t="s">
        <v>5</v>
      </c>
      <c r="C105" s="1618">
        <v>4418</v>
      </c>
    </row>
    <row r="106" spans="1:3" ht="15.75">
      <c r="A106" s="1618">
        <v>4429</v>
      </c>
      <c r="B106" s="1621" t="s">
        <v>6</v>
      </c>
      <c r="C106" s="1618">
        <v>4429</v>
      </c>
    </row>
    <row r="107" spans="1:3" ht="15.75">
      <c r="A107" s="1618">
        <v>4431</v>
      </c>
      <c r="B107" s="1622" t="s">
        <v>1921</v>
      </c>
      <c r="C107" s="1618">
        <v>4431</v>
      </c>
    </row>
    <row r="108" spans="1:3" ht="15.75">
      <c r="A108" s="1618">
        <v>4433</v>
      </c>
      <c r="B108" s="1622" t="s">
        <v>7</v>
      </c>
      <c r="C108" s="1618">
        <v>4433</v>
      </c>
    </row>
    <row r="109" spans="1:3" ht="15.75">
      <c r="A109" s="1618">
        <v>4436</v>
      </c>
      <c r="B109" s="1622" t="s">
        <v>8</v>
      </c>
      <c r="C109" s="1618">
        <v>4436</v>
      </c>
    </row>
    <row r="110" spans="1:3" ht="15.75">
      <c r="A110" s="1618">
        <v>4437</v>
      </c>
      <c r="B110" s="1623" t="s">
        <v>9</v>
      </c>
      <c r="C110" s="1618">
        <v>4437</v>
      </c>
    </row>
    <row r="111" spans="1:3" ht="15.75">
      <c r="A111" s="1618">
        <v>4448</v>
      </c>
      <c r="B111" s="1623" t="s">
        <v>1949</v>
      </c>
      <c r="C111" s="1618">
        <v>4448</v>
      </c>
    </row>
    <row r="112" spans="1:3" ht="15.75">
      <c r="A112" s="1618">
        <v>4450</v>
      </c>
      <c r="B112" s="1622" t="s">
        <v>10</v>
      </c>
      <c r="C112" s="1618">
        <v>4450</v>
      </c>
    </row>
    <row r="113" spans="1:3" ht="15.75">
      <c r="A113" s="1618">
        <v>4451</v>
      </c>
      <c r="B113" s="1627" t="s">
        <v>11</v>
      </c>
      <c r="C113" s="1618">
        <v>4451</v>
      </c>
    </row>
    <row r="114" spans="1:3" ht="15.75">
      <c r="A114" s="1618">
        <v>4452</v>
      </c>
      <c r="B114" s="1627" t="s">
        <v>12</v>
      </c>
      <c r="C114" s="1618">
        <v>4452</v>
      </c>
    </row>
    <row r="115" spans="1:3" ht="15.75">
      <c r="A115" s="1618">
        <v>4453</v>
      </c>
      <c r="B115" s="1627" t="s">
        <v>13</v>
      </c>
      <c r="C115" s="1618">
        <v>4453</v>
      </c>
    </row>
    <row r="116" spans="1:3" ht="15.75">
      <c r="A116" s="1618">
        <v>4454</v>
      </c>
      <c r="B116" s="1628" t="s">
        <v>14</v>
      </c>
      <c r="C116" s="1618">
        <v>4454</v>
      </c>
    </row>
    <row r="117" spans="1:3" ht="15.75">
      <c r="A117" s="1618">
        <v>4455</v>
      </c>
      <c r="B117" s="1628" t="s">
        <v>1922</v>
      </c>
      <c r="C117" s="1618">
        <v>4455</v>
      </c>
    </row>
    <row r="118" spans="1:3" ht="15.75">
      <c r="A118" s="1618">
        <v>4456</v>
      </c>
      <c r="B118" s="1627" t="s">
        <v>15</v>
      </c>
      <c r="C118" s="1618">
        <v>4456</v>
      </c>
    </row>
    <row r="119" spans="1:3" ht="15.75">
      <c r="A119" s="1618">
        <v>4457</v>
      </c>
      <c r="B119" s="1629" t="s">
        <v>1923</v>
      </c>
      <c r="C119" s="1618">
        <v>4457</v>
      </c>
    </row>
    <row r="120" spans="1:3" ht="15.75">
      <c r="A120" s="1618">
        <v>4458</v>
      </c>
      <c r="B120" s="1629" t="s">
        <v>1952</v>
      </c>
      <c r="C120" s="1618">
        <v>4458</v>
      </c>
    </row>
    <row r="121" spans="1:3" ht="15.75">
      <c r="A121" s="1618">
        <v>4459</v>
      </c>
      <c r="B121" s="1629" t="s">
        <v>1621</v>
      </c>
      <c r="C121" s="1618">
        <v>4459</v>
      </c>
    </row>
    <row r="122" spans="1:3" ht="15.75">
      <c r="A122" s="1618">
        <v>4465</v>
      </c>
      <c r="B122" s="1619" t="s">
        <v>16</v>
      </c>
      <c r="C122" s="1618">
        <v>4465</v>
      </c>
    </row>
    <row r="123" spans="1:3" ht="15.75">
      <c r="A123" s="1618">
        <v>4467</v>
      </c>
      <c r="B123" s="1620" t="s">
        <v>17</v>
      </c>
      <c r="C123" s="1618">
        <v>4467</v>
      </c>
    </row>
    <row r="124" spans="1:3" ht="15.75">
      <c r="A124" s="1618">
        <v>4468</v>
      </c>
      <c r="B124" s="1621" t="s">
        <v>18</v>
      </c>
      <c r="C124" s="1618">
        <v>4468</v>
      </c>
    </row>
    <row r="125" spans="1:3" ht="15.75">
      <c r="A125" s="1618">
        <v>4469</v>
      </c>
      <c r="B125" s="1622" t="s">
        <v>19</v>
      </c>
      <c r="C125" s="1618">
        <v>4469</v>
      </c>
    </row>
    <row r="126" spans="1:3" ht="15.75">
      <c r="A126" s="1618">
        <v>5501</v>
      </c>
      <c r="B126" s="1621" t="s">
        <v>20</v>
      </c>
      <c r="C126" s="1618">
        <v>5501</v>
      </c>
    </row>
    <row r="127" spans="1:3" ht="15.75">
      <c r="A127" s="1618">
        <v>5511</v>
      </c>
      <c r="B127" s="1626" t="s">
        <v>21</v>
      </c>
      <c r="C127" s="1618">
        <v>5511</v>
      </c>
    </row>
    <row r="128" spans="1:3" ht="15.75">
      <c r="A128" s="1618">
        <v>5512</v>
      </c>
      <c r="B128" s="1621" t="s">
        <v>22</v>
      </c>
      <c r="C128" s="1618">
        <v>5512</v>
      </c>
    </row>
    <row r="129" spans="1:3" ht="15.75">
      <c r="A129" s="1618">
        <v>5513</v>
      </c>
      <c r="B129" s="1629" t="s">
        <v>1953</v>
      </c>
      <c r="C129" s="1618">
        <v>5513</v>
      </c>
    </row>
    <row r="130" spans="1:3" ht="15.75">
      <c r="A130" s="1618">
        <v>5514</v>
      </c>
      <c r="B130" s="1629" t="s">
        <v>541</v>
      </c>
      <c r="C130" s="1618">
        <v>5514</v>
      </c>
    </row>
    <row r="131" spans="1:3" ht="15.75">
      <c r="A131" s="1618">
        <v>5515</v>
      </c>
      <c r="B131" s="1629" t="s">
        <v>542</v>
      </c>
      <c r="C131" s="1618">
        <v>5515</v>
      </c>
    </row>
    <row r="132" spans="1:3" ht="15.75">
      <c r="A132" s="1618">
        <v>5516</v>
      </c>
      <c r="B132" s="1629" t="s">
        <v>1954</v>
      </c>
      <c r="C132" s="1618">
        <v>5516</v>
      </c>
    </row>
    <row r="133" spans="1:3" ht="15.75">
      <c r="A133" s="1618">
        <v>5517</v>
      </c>
      <c r="B133" s="1629" t="s">
        <v>543</v>
      </c>
      <c r="C133" s="1618">
        <v>5517</v>
      </c>
    </row>
    <row r="134" spans="1:3" ht="15.75">
      <c r="A134" s="1618">
        <v>5518</v>
      </c>
      <c r="B134" s="1621" t="s">
        <v>544</v>
      </c>
      <c r="C134" s="1618">
        <v>5518</v>
      </c>
    </row>
    <row r="135" spans="1:3" ht="15.75">
      <c r="A135" s="1618">
        <v>5519</v>
      </c>
      <c r="B135" s="1621" t="s">
        <v>545</v>
      </c>
      <c r="C135" s="1618">
        <v>5519</v>
      </c>
    </row>
    <row r="136" spans="1:3" ht="15.75">
      <c r="A136" s="1618">
        <v>5521</v>
      </c>
      <c r="B136" s="1621" t="s">
        <v>546</v>
      </c>
      <c r="C136" s="1618">
        <v>5521</v>
      </c>
    </row>
    <row r="137" spans="1:3" ht="15.75">
      <c r="A137" s="1618">
        <v>5522</v>
      </c>
      <c r="B137" s="1630" t="s">
        <v>547</v>
      </c>
      <c r="C137" s="1618">
        <v>5522</v>
      </c>
    </row>
    <row r="138" spans="1:3" ht="15.75">
      <c r="A138" s="1618">
        <v>5524</v>
      </c>
      <c r="B138" s="1619" t="s">
        <v>548</v>
      </c>
      <c r="C138" s="1618">
        <v>5524</v>
      </c>
    </row>
    <row r="139" spans="1:3" ht="15.75">
      <c r="A139" s="1618">
        <v>5525</v>
      </c>
      <c r="B139" s="1626" t="s">
        <v>549</v>
      </c>
      <c r="C139" s="1618">
        <v>5525</v>
      </c>
    </row>
    <row r="140" spans="1:3" ht="15.75">
      <c r="A140" s="1618">
        <v>5526</v>
      </c>
      <c r="B140" s="1623" t="s">
        <v>550</v>
      </c>
      <c r="C140" s="1618">
        <v>5526</v>
      </c>
    </row>
    <row r="141" spans="1:3" ht="15.75">
      <c r="A141" s="1618">
        <v>5527</v>
      </c>
      <c r="B141" s="1623" t="s">
        <v>551</v>
      </c>
      <c r="C141" s="1618">
        <v>5527</v>
      </c>
    </row>
    <row r="142" spans="1:3" ht="15.75">
      <c r="A142" s="1618">
        <v>5528</v>
      </c>
      <c r="B142" s="1623" t="s">
        <v>552</v>
      </c>
      <c r="C142" s="1618">
        <v>5528</v>
      </c>
    </row>
    <row r="143" spans="1:3" ht="15.75">
      <c r="A143" s="1618">
        <v>5529</v>
      </c>
      <c r="B143" s="1623" t="s">
        <v>553</v>
      </c>
      <c r="C143" s="1618">
        <v>5529</v>
      </c>
    </row>
    <row r="144" spans="1:3" ht="15.75">
      <c r="A144" s="1618">
        <v>5530</v>
      </c>
      <c r="B144" s="1623" t="s">
        <v>554</v>
      </c>
      <c r="C144" s="1618">
        <v>5530</v>
      </c>
    </row>
    <row r="145" spans="1:3" ht="15.75">
      <c r="A145" s="1618">
        <v>5531</v>
      </c>
      <c r="B145" s="1626" t="s">
        <v>555</v>
      </c>
      <c r="C145" s="1618">
        <v>5531</v>
      </c>
    </row>
    <row r="146" spans="1:3" ht="15.75">
      <c r="A146" s="1618">
        <v>5532</v>
      </c>
      <c r="B146" s="1630" t="s">
        <v>556</v>
      </c>
      <c r="C146" s="1618">
        <v>5532</v>
      </c>
    </row>
    <row r="147" spans="1:3" ht="15.75">
      <c r="A147" s="1618">
        <v>5533</v>
      </c>
      <c r="B147" s="1630" t="s">
        <v>557</v>
      </c>
      <c r="C147" s="1618">
        <v>5533</v>
      </c>
    </row>
    <row r="148" spans="1:3" ht="15.75">
      <c r="A148" s="1631">
        <v>5534</v>
      </c>
      <c r="B148" s="1630" t="s">
        <v>558</v>
      </c>
      <c r="C148" s="1631">
        <v>5534</v>
      </c>
    </row>
    <row r="149" spans="1:3" ht="15.75">
      <c r="A149" s="1631">
        <v>5535</v>
      </c>
      <c r="B149" s="1630" t="s">
        <v>559</v>
      </c>
      <c r="C149" s="1631">
        <v>5535</v>
      </c>
    </row>
    <row r="150" spans="1:3" ht="15.75">
      <c r="A150" s="1618">
        <v>5538</v>
      </c>
      <c r="B150" s="1626" t="s">
        <v>560</v>
      </c>
      <c r="C150" s="1618">
        <v>5538</v>
      </c>
    </row>
    <row r="151" spans="1:3" ht="15.75">
      <c r="A151" s="1618">
        <v>5540</v>
      </c>
      <c r="B151" s="1630" t="s">
        <v>561</v>
      </c>
      <c r="C151" s="1618">
        <v>5540</v>
      </c>
    </row>
    <row r="152" spans="1:3" ht="15.75">
      <c r="A152" s="1618">
        <v>5541</v>
      </c>
      <c r="B152" s="1630" t="s">
        <v>1974</v>
      </c>
      <c r="C152" s="1618">
        <v>5541</v>
      </c>
    </row>
    <row r="153" spans="1:3" ht="15.75">
      <c r="A153" s="1618">
        <v>5545</v>
      </c>
      <c r="B153" s="1630" t="s">
        <v>1975</v>
      </c>
      <c r="C153" s="1618">
        <v>5545</v>
      </c>
    </row>
    <row r="154" spans="1:3" ht="15.75">
      <c r="A154" s="1618">
        <v>5546</v>
      </c>
      <c r="B154" s="1630" t="s">
        <v>562</v>
      </c>
      <c r="C154" s="1618">
        <v>5546</v>
      </c>
    </row>
    <row r="155" spans="1:3" ht="15.75">
      <c r="A155" s="1618">
        <v>5547</v>
      </c>
      <c r="B155" s="1630" t="s">
        <v>563</v>
      </c>
      <c r="C155" s="1618">
        <v>5547</v>
      </c>
    </row>
    <row r="156" spans="1:3" ht="15.75">
      <c r="A156" s="1618">
        <v>5548</v>
      </c>
      <c r="B156" s="1630" t="s">
        <v>564</v>
      </c>
      <c r="C156" s="1618">
        <v>5548</v>
      </c>
    </row>
    <row r="157" spans="1:3" ht="15.75">
      <c r="A157" s="1618">
        <v>5550</v>
      </c>
      <c r="B157" s="1630" t="s">
        <v>565</v>
      </c>
      <c r="C157" s="1618">
        <v>5550</v>
      </c>
    </row>
    <row r="158" spans="1:3" ht="15.75">
      <c r="A158" s="1618">
        <v>5551</v>
      </c>
      <c r="B158" s="1630" t="s">
        <v>566</v>
      </c>
      <c r="C158" s="1618">
        <v>5551</v>
      </c>
    </row>
    <row r="159" spans="1:3" ht="15.75">
      <c r="A159" s="1618">
        <v>5553</v>
      </c>
      <c r="B159" s="1630" t="s">
        <v>567</v>
      </c>
      <c r="C159" s="1618">
        <v>5553</v>
      </c>
    </row>
    <row r="160" spans="1:3" ht="15.75">
      <c r="A160" s="1618">
        <v>5554</v>
      </c>
      <c r="B160" s="1626" t="s">
        <v>568</v>
      </c>
      <c r="C160" s="1618">
        <v>5554</v>
      </c>
    </row>
    <row r="161" spans="1:3" ht="15.75">
      <c r="A161" s="1618">
        <v>5556</v>
      </c>
      <c r="B161" s="1622" t="s">
        <v>569</v>
      </c>
      <c r="C161" s="1618">
        <v>5556</v>
      </c>
    </row>
    <row r="162" spans="1:3" ht="15.75">
      <c r="A162" s="1618">
        <v>5561</v>
      </c>
      <c r="B162" s="1632" t="s">
        <v>1976</v>
      </c>
      <c r="C162" s="1618">
        <v>5561</v>
      </c>
    </row>
    <row r="163" spans="1:3" ht="15.75">
      <c r="A163" s="1618">
        <v>5562</v>
      </c>
      <c r="B163" s="1632" t="s">
        <v>1962</v>
      </c>
      <c r="C163" s="1618">
        <v>5562</v>
      </c>
    </row>
    <row r="164" spans="1:3" ht="15.75">
      <c r="A164" s="1618">
        <v>5588</v>
      </c>
      <c r="B164" s="1621" t="s">
        <v>570</v>
      </c>
      <c r="C164" s="1618">
        <v>5588</v>
      </c>
    </row>
    <row r="165" spans="1:3" ht="15.75">
      <c r="A165" s="1618">
        <v>5589</v>
      </c>
      <c r="B165" s="1621" t="s">
        <v>571</v>
      </c>
      <c r="C165" s="1618">
        <v>5589</v>
      </c>
    </row>
    <row r="166" spans="1:3" ht="15.75">
      <c r="A166" s="1618">
        <v>6601</v>
      </c>
      <c r="B166" s="1621" t="s">
        <v>572</v>
      </c>
      <c r="C166" s="1618">
        <v>6601</v>
      </c>
    </row>
    <row r="167" spans="1:3" ht="15.75">
      <c r="A167" s="1618">
        <v>6602</v>
      </c>
      <c r="B167" s="1622" t="s">
        <v>573</v>
      </c>
      <c r="C167" s="1618">
        <v>6602</v>
      </c>
    </row>
    <row r="168" spans="1:3" ht="15.75">
      <c r="A168" s="1618">
        <v>6603</v>
      </c>
      <c r="B168" s="1622" t="s">
        <v>574</v>
      </c>
      <c r="C168" s="1618">
        <v>6603</v>
      </c>
    </row>
    <row r="169" spans="1:3" ht="15.75">
      <c r="A169" s="1618">
        <v>6604</v>
      </c>
      <c r="B169" s="1622" t="s">
        <v>575</v>
      </c>
      <c r="C169" s="1618">
        <v>6604</v>
      </c>
    </row>
    <row r="170" spans="1:3" ht="15.75">
      <c r="A170" s="1618">
        <v>6605</v>
      </c>
      <c r="B170" s="1622" t="s">
        <v>1965</v>
      </c>
      <c r="C170" s="1618">
        <v>6605</v>
      </c>
    </row>
    <row r="171" spans="1:3" ht="15.75">
      <c r="A171" s="1631">
        <v>6606</v>
      </c>
      <c r="B171" s="1624" t="s">
        <v>576</v>
      </c>
      <c r="C171" s="1631">
        <v>6606</v>
      </c>
    </row>
    <row r="172" spans="1:3" ht="15.75">
      <c r="A172" s="1618">
        <v>6618</v>
      </c>
      <c r="B172" s="1621" t="s">
        <v>577</v>
      </c>
      <c r="C172" s="1618">
        <v>6618</v>
      </c>
    </row>
    <row r="173" spans="1:3" ht="15.75">
      <c r="A173" s="1618">
        <v>6619</v>
      </c>
      <c r="B173" s="1622" t="s">
        <v>578</v>
      </c>
      <c r="C173" s="1618">
        <v>6619</v>
      </c>
    </row>
    <row r="174" spans="1:3" ht="15.75">
      <c r="A174" s="1618">
        <v>6621</v>
      </c>
      <c r="B174" s="1621" t="s">
        <v>579</v>
      </c>
      <c r="C174" s="1618">
        <v>6621</v>
      </c>
    </row>
    <row r="175" spans="1:3" ht="15.75">
      <c r="A175" s="1618">
        <v>6622</v>
      </c>
      <c r="B175" s="1622" t="s">
        <v>580</v>
      </c>
      <c r="C175" s="1618">
        <v>6622</v>
      </c>
    </row>
    <row r="176" spans="1:3" ht="15.75">
      <c r="A176" s="1618">
        <v>6623</v>
      </c>
      <c r="B176" s="1622" t="s">
        <v>581</v>
      </c>
      <c r="C176" s="1618">
        <v>6623</v>
      </c>
    </row>
    <row r="177" spans="1:3" ht="15.75">
      <c r="A177" s="1618">
        <v>6624</v>
      </c>
      <c r="B177" s="1622" t="s">
        <v>582</v>
      </c>
      <c r="C177" s="1618">
        <v>6624</v>
      </c>
    </row>
    <row r="178" spans="1:3" ht="15.75">
      <c r="A178" s="1618">
        <v>6625</v>
      </c>
      <c r="B178" s="1623" t="s">
        <v>583</v>
      </c>
      <c r="C178" s="1618">
        <v>6625</v>
      </c>
    </row>
    <row r="179" spans="1:3" ht="15.75">
      <c r="A179" s="1618">
        <v>6626</v>
      </c>
      <c r="B179" s="1623" t="s">
        <v>475</v>
      </c>
      <c r="C179" s="1618">
        <v>6626</v>
      </c>
    </row>
    <row r="180" spans="1:3" ht="15.75">
      <c r="A180" s="1618">
        <v>6627</v>
      </c>
      <c r="B180" s="1623" t="s">
        <v>476</v>
      </c>
      <c r="C180" s="1618">
        <v>6627</v>
      </c>
    </row>
    <row r="181" spans="1:3" ht="15.75">
      <c r="A181" s="1618">
        <v>6628</v>
      </c>
      <c r="B181" s="1629" t="s">
        <v>477</v>
      </c>
      <c r="C181" s="1618">
        <v>6628</v>
      </c>
    </row>
    <row r="182" spans="1:3" ht="15.75">
      <c r="A182" s="1618">
        <v>6629</v>
      </c>
      <c r="B182" s="1632" t="s">
        <v>478</v>
      </c>
      <c r="C182" s="1618">
        <v>6629</v>
      </c>
    </row>
    <row r="183" spans="1:3" ht="15.75">
      <c r="A183" s="1633">
        <v>7701</v>
      </c>
      <c r="B183" s="1621" t="s">
        <v>479</v>
      </c>
      <c r="C183" s="1633">
        <v>7701</v>
      </c>
    </row>
    <row r="184" spans="1:3" ht="15.75">
      <c r="A184" s="1618">
        <v>7708</v>
      </c>
      <c r="B184" s="1621" t="s">
        <v>480</v>
      </c>
      <c r="C184" s="1618">
        <v>7708</v>
      </c>
    </row>
    <row r="185" spans="1:3" ht="15.75">
      <c r="A185" s="1618">
        <v>7711</v>
      </c>
      <c r="B185" s="1624" t="s">
        <v>481</v>
      </c>
      <c r="C185" s="1618">
        <v>7711</v>
      </c>
    </row>
    <row r="186" spans="1:3" ht="15.75">
      <c r="A186" s="1618">
        <v>7712</v>
      </c>
      <c r="B186" s="1621" t="s">
        <v>482</v>
      </c>
      <c r="C186" s="1618">
        <v>7712</v>
      </c>
    </row>
    <row r="187" spans="1:3" ht="15.75">
      <c r="A187" s="1618">
        <v>7713</v>
      </c>
      <c r="B187" s="1634" t="s">
        <v>483</v>
      </c>
      <c r="C187" s="1618">
        <v>7713</v>
      </c>
    </row>
    <row r="188" spans="1:3" ht="15.75">
      <c r="A188" s="1618">
        <v>7714</v>
      </c>
      <c r="B188" s="1620" t="s">
        <v>484</v>
      </c>
      <c r="C188" s="1618">
        <v>7714</v>
      </c>
    </row>
    <row r="189" spans="1:3" ht="15.75">
      <c r="A189" s="1618">
        <v>7718</v>
      </c>
      <c r="B189" s="1621" t="s">
        <v>485</v>
      </c>
      <c r="C189" s="1618">
        <v>7718</v>
      </c>
    </row>
    <row r="190" spans="1:3" ht="15.75">
      <c r="A190" s="1618">
        <v>7719</v>
      </c>
      <c r="B190" s="1622" t="s">
        <v>486</v>
      </c>
      <c r="C190" s="1618">
        <v>7719</v>
      </c>
    </row>
    <row r="191" spans="1:3" ht="15.75">
      <c r="A191" s="1618">
        <v>7731</v>
      </c>
      <c r="B191" s="1621" t="s">
        <v>487</v>
      </c>
      <c r="C191" s="1618">
        <v>7731</v>
      </c>
    </row>
    <row r="192" spans="1:3" ht="15.75">
      <c r="A192" s="1618">
        <v>7732</v>
      </c>
      <c r="B192" s="1622" t="s">
        <v>488</v>
      </c>
      <c r="C192" s="1618">
        <v>7732</v>
      </c>
    </row>
    <row r="193" spans="1:3" ht="15.75">
      <c r="A193" s="1618">
        <v>7733</v>
      </c>
      <c r="B193" s="1622" t="s">
        <v>489</v>
      </c>
      <c r="C193" s="1618">
        <v>7733</v>
      </c>
    </row>
    <row r="194" spans="1:3" ht="15.75">
      <c r="A194" s="1618">
        <v>7735</v>
      </c>
      <c r="B194" s="1622" t="s">
        <v>490</v>
      </c>
      <c r="C194" s="1618">
        <v>7735</v>
      </c>
    </row>
    <row r="195" spans="1:3" ht="15.75">
      <c r="A195" s="1618">
        <v>7736</v>
      </c>
      <c r="B195" s="1621" t="s">
        <v>491</v>
      </c>
      <c r="C195" s="1618">
        <v>7736</v>
      </c>
    </row>
    <row r="196" spans="1:3" ht="15.75">
      <c r="A196" s="1618">
        <v>7737</v>
      </c>
      <c r="B196" s="1622" t="s">
        <v>492</v>
      </c>
      <c r="C196" s="1618">
        <v>7737</v>
      </c>
    </row>
    <row r="197" spans="1:3" ht="15.75">
      <c r="A197" s="1618">
        <v>7738</v>
      </c>
      <c r="B197" s="1622" t="s">
        <v>493</v>
      </c>
      <c r="C197" s="1618">
        <v>7738</v>
      </c>
    </row>
    <row r="198" spans="1:3" ht="15.75">
      <c r="A198" s="1618">
        <v>7739</v>
      </c>
      <c r="B198" s="1626" t="s">
        <v>494</v>
      </c>
      <c r="C198" s="1618">
        <v>7739</v>
      </c>
    </row>
    <row r="199" spans="1:3" ht="15.75">
      <c r="A199" s="1618">
        <v>7740</v>
      </c>
      <c r="B199" s="1626" t="s">
        <v>495</v>
      </c>
      <c r="C199" s="1618">
        <v>7740</v>
      </c>
    </row>
    <row r="200" spans="1:3" ht="15.75">
      <c r="A200" s="1618">
        <v>7741</v>
      </c>
      <c r="B200" s="1622" t="s">
        <v>496</v>
      </c>
      <c r="C200" s="1618">
        <v>7741</v>
      </c>
    </row>
    <row r="201" spans="1:3" ht="15.75">
      <c r="A201" s="1618">
        <v>7742</v>
      </c>
      <c r="B201" s="1622" t="s">
        <v>497</v>
      </c>
      <c r="C201" s="1618">
        <v>7742</v>
      </c>
    </row>
    <row r="202" spans="1:3" ht="15.75">
      <c r="A202" s="1618">
        <v>7743</v>
      </c>
      <c r="B202" s="1622" t="s">
        <v>498</v>
      </c>
      <c r="C202" s="1618">
        <v>7743</v>
      </c>
    </row>
    <row r="203" spans="1:3" ht="15.75">
      <c r="A203" s="1618">
        <v>7744</v>
      </c>
      <c r="B203" s="1632" t="s">
        <v>499</v>
      </c>
      <c r="C203" s="1618">
        <v>7744</v>
      </c>
    </row>
    <row r="204" spans="1:3" ht="15.75">
      <c r="A204" s="1618">
        <v>7745</v>
      </c>
      <c r="B204" s="1622" t="s">
        <v>500</v>
      </c>
      <c r="C204" s="1618">
        <v>7745</v>
      </c>
    </row>
    <row r="205" spans="1:3" ht="15.75">
      <c r="A205" s="1618">
        <v>7746</v>
      </c>
      <c r="B205" s="1622" t="s">
        <v>501</v>
      </c>
      <c r="C205" s="1618">
        <v>7746</v>
      </c>
    </row>
    <row r="206" spans="1:3" ht="15.75">
      <c r="A206" s="1618">
        <v>7747</v>
      </c>
      <c r="B206" s="1621" t="s">
        <v>502</v>
      </c>
      <c r="C206" s="1618">
        <v>7747</v>
      </c>
    </row>
    <row r="207" spans="1:3" ht="15.75">
      <c r="A207" s="1618">
        <v>7748</v>
      </c>
      <c r="B207" s="1624" t="s">
        <v>503</v>
      </c>
      <c r="C207" s="1618">
        <v>7748</v>
      </c>
    </row>
    <row r="208" spans="1:3" ht="15.75">
      <c r="A208" s="1618">
        <v>7751</v>
      </c>
      <c r="B208" s="1622" t="s">
        <v>504</v>
      </c>
      <c r="C208" s="1618">
        <v>7751</v>
      </c>
    </row>
    <row r="209" spans="1:3" ht="15.75">
      <c r="A209" s="1618">
        <v>7752</v>
      </c>
      <c r="B209" s="1622" t="s">
        <v>505</v>
      </c>
      <c r="C209" s="1618">
        <v>7752</v>
      </c>
    </row>
    <row r="210" spans="1:3" ht="15.75">
      <c r="A210" s="1618">
        <v>7755</v>
      </c>
      <c r="B210" s="1623" t="s">
        <v>88</v>
      </c>
      <c r="C210" s="1618">
        <v>7755</v>
      </c>
    </row>
    <row r="211" spans="1:3" ht="15.75">
      <c r="A211" s="1618">
        <v>7758</v>
      </c>
      <c r="B211" s="1621" t="s">
        <v>89</v>
      </c>
      <c r="C211" s="1618">
        <v>7758</v>
      </c>
    </row>
    <row r="212" spans="1:3" ht="15.75">
      <c r="A212" s="1618">
        <v>7759</v>
      </c>
      <c r="B212" s="1622" t="s">
        <v>90</v>
      </c>
      <c r="C212" s="1618">
        <v>7759</v>
      </c>
    </row>
    <row r="213" spans="1:3" ht="15.75">
      <c r="A213" s="1618">
        <v>7761</v>
      </c>
      <c r="B213" s="1621" t="s">
        <v>91</v>
      </c>
      <c r="C213" s="1618">
        <v>7761</v>
      </c>
    </row>
    <row r="214" spans="1:3" ht="15.75">
      <c r="A214" s="1618">
        <v>7762</v>
      </c>
      <c r="B214" s="1621" t="s">
        <v>92</v>
      </c>
      <c r="C214" s="1618">
        <v>7762</v>
      </c>
    </row>
    <row r="215" spans="1:3" ht="15.75">
      <c r="A215" s="1618">
        <v>7768</v>
      </c>
      <c r="B215" s="1621" t="s">
        <v>93</v>
      </c>
      <c r="C215" s="1618">
        <v>7768</v>
      </c>
    </row>
    <row r="216" spans="1:3" ht="15.75">
      <c r="A216" s="1618">
        <v>8801</v>
      </c>
      <c r="B216" s="1624" t="s">
        <v>94</v>
      </c>
      <c r="C216" s="1618">
        <v>8801</v>
      </c>
    </row>
    <row r="217" spans="1:3" ht="15.75">
      <c r="A217" s="1618">
        <v>8802</v>
      </c>
      <c r="B217" s="1621" t="s">
        <v>95</v>
      </c>
      <c r="C217" s="1618">
        <v>8802</v>
      </c>
    </row>
    <row r="218" spans="1:3" ht="15.75">
      <c r="A218" s="1618">
        <v>8803</v>
      </c>
      <c r="B218" s="1621" t="s">
        <v>96</v>
      </c>
      <c r="C218" s="1618">
        <v>8803</v>
      </c>
    </row>
    <row r="219" spans="1:3" ht="15.75">
      <c r="A219" s="1618">
        <v>8804</v>
      </c>
      <c r="B219" s="1621" t="s">
        <v>97</v>
      </c>
      <c r="C219" s="1618">
        <v>8804</v>
      </c>
    </row>
    <row r="220" spans="1:3" ht="15.75">
      <c r="A220" s="1618">
        <v>8805</v>
      </c>
      <c r="B220" s="1623" t="s">
        <v>98</v>
      </c>
      <c r="C220" s="1618">
        <v>8805</v>
      </c>
    </row>
    <row r="221" spans="1:3" ht="15.75">
      <c r="A221" s="1618">
        <v>8807</v>
      </c>
      <c r="B221" s="1629" t="s">
        <v>99</v>
      </c>
      <c r="C221" s="1618">
        <v>8807</v>
      </c>
    </row>
    <row r="222" spans="1:3" ht="15.75">
      <c r="A222" s="1618">
        <v>8808</v>
      </c>
      <c r="B222" s="1622" t="s">
        <v>100</v>
      </c>
      <c r="C222" s="1618">
        <v>8808</v>
      </c>
    </row>
    <row r="223" spans="1:3" ht="15.75">
      <c r="A223" s="1618">
        <v>8809</v>
      </c>
      <c r="B223" s="1622" t="s">
        <v>101</v>
      </c>
      <c r="C223" s="1618">
        <v>8809</v>
      </c>
    </row>
    <row r="224" spans="1:3" ht="15.75">
      <c r="A224" s="1618">
        <v>8811</v>
      </c>
      <c r="B224" s="1621" t="s">
        <v>102</v>
      </c>
      <c r="C224" s="1618">
        <v>8811</v>
      </c>
    </row>
    <row r="225" spans="1:3" ht="15.75">
      <c r="A225" s="1618">
        <v>8813</v>
      </c>
      <c r="B225" s="1622" t="s">
        <v>103</v>
      </c>
      <c r="C225" s="1618">
        <v>8813</v>
      </c>
    </row>
    <row r="226" spans="1:3" ht="15.75">
      <c r="A226" s="1618">
        <v>8814</v>
      </c>
      <c r="B226" s="1621" t="s">
        <v>104</v>
      </c>
      <c r="C226" s="1618">
        <v>8814</v>
      </c>
    </row>
    <row r="227" spans="1:3" ht="15.75">
      <c r="A227" s="1618">
        <v>8815</v>
      </c>
      <c r="B227" s="1621" t="s">
        <v>105</v>
      </c>
      <c r="C227" s="1618">
        <v>8815</v>
      </c>
    </row>
    <row r="228" spans="1:3" ht="15.75">
      <c r="A228" s="1618">
        <v>8816</v>
      </c>
      <c r="B228" s="1622" t="s">
        <v>106</v>
      </c>
      <c r="C228" s="1618">
        <v>8816</v>
      </c>
    </row>
    <row r="229" spans="1:3" ht="15.75">
      <c r="A229" s="1618">
        <v>8817</v>
      </c>
      <c r="B229" s="1622" t="s">
        <v>107</v>
      </c>
      <c r="C229" s="1618">
        <v>8817</v>
      </c>
    </row>
    <row r="230" spans="1:3" ht="15.75">
      <c r="A230" s="1618">
        <v>8821</v>
      </c>
      <c r="B230" s="1622" t="s">
        <v>108</v>
      </c>
      <c r="C230" s="1618">
        <v>8821</v>
      </c>
    </row>
    <row r="231" spans="1:3" ht="15.75">
      <c r="A231" s="1618">
        <v>8824</v>
      </c>
      <c r="B231" s="1624" t="s">
        <v>109</v>
      </c>
      <c r="C231" s="1618">
        <v>8824</v>
      </c>
    </row>
    <row r="232" spans="1:3" ht="15.75">
      <c r="A232" s="1618">
        <v>8825</v>
      </c>
      <c r="B232" s="1624" t="s">
        <v>110</v>
      </c>
      <c r="C232" s="1618">
        <v>8825</v>
      </c>
    </row>
    <row r="233" spans="1:3" ht="15.75">
      <c r="A233" s="1618">
        <v>8826</v>
      </c>
      <c r="B233" s="1624" t="s">
        <v>111</v>
      </c>
      <c r="C233" s="1618">
        <v>8826</v>
      </c>
    </row>
    <row r="234" spans="1:3" ht="15.75">
      <c r="A234" s="1618">
        <v>8827</v>
      </c>
      <c r="B234" s="1624" t="s">
        <v>112</v>
      </c>
      <c r="C234" s="1618">
        <v>8827</v>
      </c>
    </row>
    <row r="235" spans="1:3" ht="15.75">
      <c r="A235" s="1618">
        <v>8828</v>
      </c>
      <c r="B235" s="1621" t="s">
        <v>113</v>
      </c>
      <c r="C235" s="1618">
        <v>8828</v>
      </c>
    </row>
    <row r="236" spans="1:3" ht="15.75">
      <c r="A236" s="1618">
        <v>8829</v>
      </c>
      <c r="B236" s="1621" t="s">
        <v>114</v>
      </c>
      <c r="C236" s="1618">
        <v>8829</v>
      </c>
    </row>
    <row r="237" spans="1:3" ht="15.75">
      <c r="A237" s="1618">
        <v>8831</v>
      </c>
      <c r="B237" s="1621" t="s">
        <v>115</v>
      </c>
      <c r="C237" s="1618">
        <v>8831</v>
      </c>
    </row>
    <row r="238" spans="1:3" ht="15.75">
      <c r="A238" s="1618">
        <v>8832</v>
      </c>
      <c r="B238" s="1622" t="s">
        <v>116</v>
      </c>
      <c r="C238" s="1618">
        <v>8832</v>
      </c>
    </row>
    <row r="239" spans="1:3" ht="15.75">
      <c r="A239" s="1618">
        <v>8833</v>
      </c>
      <c r="B239" s="1621" t="s">
        <v>117</v>
      </c>
      <c r="C239" s="1618">
        <v>8833</v>
      </c>
    </row>
    <row r="240" spans="1:3" ht="15.75">
      <c r="A240" s="1618">
        <v>8834</v>
      </c>
      <c r="B240" s="1622" t="s">
        <v>118</v>
      </c>
      <c r="C240" s="1618">
        <v>8834</v>
      </c>
    </row>
    <row r="241" spans="1:3" ht="15.75">
      <c r="A241" s="1618">
        <v>8835</v>
      </c>
      <c r="B241" s="1622" t="s">
        <v>588</v>
      </c>
      <c r="C241" s="1618">
        <v>8835</v>
      </c>
    </row>
    <row r="242" spans="1:3" ht="15.75">
      <c r="A242" s="1618">
        <v>8836</v>
      </c>
      <c r="B242" s="1621" t="s">
        <v>589</v>
      </c>
      <c r="C242" s="1618">
        <v>8836</v>
      </c>
    </row>
    <row r="243" spans="1:3" ht="15.75">
      <c r="A243" s="1618">
        <v>8837</v>
      </c>
      <c r="B243" s="1621" t="s">
        <v>590</v>
      </c>
      <c r="C243" s="1618">
        <v>8837</v>
      </c>
    </row>
    <row r="244" spans="1:3" ht="15.75">
      <c r="A244" s="1618">
        <v>8838</v>
      </c>
      <c r="B244" s="1621" t="s">
        <v>591</v>
      </c>
      <c r="C244" s="1618">
        <v>8838</v>
      </c>
    </row>
    <row r="245" spans="1:3" ht="15.75">
      <c r="A245" s="1618">
        <v>8839</v>
      </c>
      <c r="B245" s="1622" t="s">
        <v>592</v>
      </c>
      <c r="C245" s="1618">
        <v>8839</v>
      </c>
    </row>
    <row r="246" spans="1:3" ht="15.75">
      <c r="A246" s="1618">
        <v>8845</v>
      </c>
      <c r="B246" s="1623" t="s">
        <v>593</v>
      </c>
      <c r="C246" s="1618">
        <v>8845</v>
      </c>
    </row>
    <row r="247" spans="1:3" ht="15.75">
      <c r="A247" s="1618">
        <v>8848</v>
      </c>
      <c r="B247" s="1629" t="s">
        <v>594</v>
      </c>
      <c r="C247" s="1618">
        <v>8848</v>
      </c>
    </row>
    <row r="248" spans="1:3" ht="15.75">
      <c r="A248" s="1618">
        <v>8849</v>
      </c>
      <c r="B248" s="1621" t="s">
        <v>595</v>
      </c>
      <c r="C248" s="1618">
        <v>8849</v>
      </c>
    </row>
    <row r="249" spans="1:3" ht="15.75">
      <c r="A249" s="1618">
        <v>8851</v>
      </c>
      <c r="B249" s="1621" t="s">
        <v>596</v>
      </c>
      <c r="C249" s="1618">
        <v>8851</v>
      </c>
    </row>
    <row r="250" spans="1:3" ht="15.75">
      <c r="A250" s="1618">
        <v>8852</v>
      </c>
      <c r="B250" s="1621" t="s">
        <v>597</v>
      </c>
      <c r="C250" s="1618">
        <v>8852</v>
      </c>
    </row>
    <row r="251" spans="1:3" ht="15.75">
      <c r="A251" s="1618">
        <v>8853</v>
      </c>
      <c r="B251" s="1621" t="s">
        <v>598</v>
      </c>
      <c r="C251" s="1618">
        <v>8853</v>
      </c>
    </row>
    <row r="252" spans="1:3" ht="15.75">
      <c r="A252" s="1618">
        <v>8855</v>
      </c>
      <c r="B252" s="1623" t="s">
        <v>599</v>
      </c>
      <c r="C252" s="1618">
        <v>8855</v>
      </c>
    </row>
    <row r="253" spans="1:3" ht="15.75">
      <c r="A253" s="1618">
        <v>8858</v>
      </c>
      <c r="B253" s="1632" t="s">
        <v>600</v>
      </c>
      <c r="C253" s="1618">
        <v>8858</v>
      </c>
    </row>
    <row r="254" spans="1:3" ht="15.75">
      <c r="A254" s="1618">
        <v>8859</v>
      </c>
      <c r="B254" s="1622" t="s">
        <v>601</v>
      </c>
      <c r="C254" s="1618">
        <v>8859</v>
      </c>
    </row>
    <row r="255" spans="1:3" ht="15.75">
      <c r="A255" s="1618">
        <v>8861</v>
      </c>
      <c r="B255" s="1621" t="s">
        <v>602</v>
      </c>
      <c r="C255" s="1618">
        <v>8861</v>
      </c>
    </row>
    <row r="256" spans="1:3" ht="15.75">
      <c r="A256" s="1618">
        <v>8862</v>
      </c>
      <c r="B256" s="1622" t="s">
        <v>603</v>
      </c>
      <c r="C256" s="1618">
        <v>8862</v>
      </c>
    </row>
    <row r="257" spans="1:3" ht="15.75">
      <c r="A257" s="1618">
        <v>8863</v>
      </c>
      <c r="B257" s="1622" t="s">
        <v>604</v>
      </c>
      <c r="C257" s="1618">
        <v>8863</v>
      </c>
    </row>
    <row r="258" spans="1:3" ht="15.75">
      <c r="A258" s="1618">
        <v>8864</v>
      </c>
      <c r="B258" s="1621" t="s">
        <v>605</v>
      </c>
      <c r="C258" s="1618">
        <v>8864</v>
      </c>
    </row>
    <row r="259" spans="1:3" ht="15.75">
      <c r="A259" s="1618">
        <v>8865</v>
      </c>
      <c r="B259" s="1622" t="s">
        <v>606</v>
      </c>
      <c r="C259" s="1618">
        <v>8865</v>
      </c>
    </row>
    <row r="260" spans="1:3" ht="15.75">
      <c r="A260" s="1618">
        <v>8866</v>
      </c>
      <c r="B260" s="1622" t="s">
        <v>44</v>
      </c>
      <c r="C260" s="1618">
        <v>8866</v>
      </c>
    </row>
    <row r="261" spans="1:3" ht="15.75">
      <c r="A261" s="1618">
        <v>8867</v>
      </c>
      <c r="B261" s="1622" t="s">
        <v>45</v>
      </c>
      <c r="C261" s="1618">
        <v>8867</v>
      </c>
    </row>
    <row r="262" spans="1:3" ht="15.75">
      <c r="A262" s="1618">
        <v>8868</v>
      </c>
      <c r="B262" s="1622" t="s">
        <v>46</v>
      </c>
      <c r="C262" s="1618">
        <v>8868</v>
      </c>
    </row>
    <row r="263" spans="1:3" ht="15.75">
      <c r="A263" s="1618">
        <v>8869</v>
      </c>
      <c r="B263" s="1621" t="s">
        <v>47</v>
      </c>
      <c r="C263" s="1618">
        <v>8869</v>
      </c>
    </row>
    <row r="264" spans="1:3" ht="15.75">
      <c r="A264" s="1618">
        <v>8871</v>
      </c>
      <c r="B264" s="1622" t="s">
        <v>48</v>
      </c>
      <c r="C264" s="1618">
        <v>8871</v>
      </c>
    </row>
    <row r="265" spans="1:3" ht="15.75">
      <c r="A265" s="1618">
        <v>8872</v>
      </c>
      <c r="B265" s="1622" t="s">
        <v>614</v>
      </c>
      <c r="C265" s="1618">
        <v>8872</v>
      </c>
    </row>
    <row r="266" spans="1:3" ht="15.75">
      <c r="A266" s="1618">
        <v>8873</v>
      </c>
      <c r="B266" s="1622" t="s">
        <v>615</v>
      </c>
      <c r="C266" s="1618">
        <v>8873</v>
      </c>
    </row>
    <row r="267" spans="1:3" ht="16.5" customHeight="1">
      <c r="A267" s="1618">
        <v>8875</v>
      </c>
      <c r="B267" s="1622" t="s">
        <v>616</v>
      </c>
      <c r="C267" s="1618">
        <v>8875</v>
      </c>
    </row>
    <row r="268" spans="1:3" ht="15.75">
      <c r="A268" s="1618">
        <v>8876</v>
      </c>
      <c r="B268" s="1622" t="s">
        <v>617</v>
      </c>
      <c r="C268" s="1618">
        <v>8876</v>
      </c>
    </row>
    <row r="269" spans="1:3" ht="15.75">
      <c r="A269" s="1618">
        <v>8877</v>
      </c>
      <c r="B269" s="1621" t="s">
        <v>618</v>
      </c>
      <c r="C269" s="1618">
        <v>8877</v>
      </c>
    </row>
    <row r="270" spans="1:3" ht="15.75">
      <c r="A270" s="1618">
        <v>8878</v>
      </c>
      <c r="B270" s="1632" t="s">
        <v>619</v>
      </c>
      <c r="C270" s="1618">
        <v>8878</v>
      </c>
    </row>
    <row r="271" spans="1:3" ht="15.75">
      <c r="A271" s="1618">
        <v>8885</v>
      </c>
      <c r="B271" s="1624" t="s">
        <v>620</v>
      </c>
      <c r="C271" s="1618">
        <v>8885</v>
      </c>
    </row>
    <row r="272" spans="1:3" ht="15.75">
      <c r="A272" s="1618">
        <v>8888</v>
      </c>
      <c r="B272" s="1621" t="s">
        <v>621</v>
      </c>
      <c r="C272" s="1618">
        <v>8888</v>
      </c>
    </row>
    <row r="273" spans="1:3" ht="15.75">
      <c r="A273" s="1618">
        <v>8897</v>
      </c>
      <c r="B273" s="1621" t="s">
        <v>622</v>
      </c>
      <c r="C273" s="1618">
        <v>8897</v>
      </c>
    </row>
    <row r="274" spans="1:3" ht="15.75">
      <c r="A274" s="1618">
        <v>8898</v>
      </c>
      <c r="B274" s="1621" t="s">
        <v>623</v>
      </c>
      <c r="C274" s="1618">
        <v>8898</v>
      </c>
    </row>
    <row r="275" spans="1:3" ht="15.75">
      <c r="A275" s="1618">
        <v>9910</v>
      </c>
      <c r="B275" s="1624" t="s">
        <v>624</v>
      </c>
      <c r="C275" s="1618">
        <v>9910</v>
      </c>
    </row>
    <row r="276" spans="1:3" ht="15.75">
      <c r="A276" s="1618">
        <v>9997</v>
      </c>
      <c r="B276" s="1621" t="s">
        <v>625</v>
      </c>
      <c r="C276" s="1618">
        <v>9997</v>
      </c>
    </row>
    <row r="277" spans="1:3" ht="15.75">
      <c r="A277" s="1618">
        <v>9998</v>
      </c>
      <c r="B277" s="1621" t="s">
        <v>626</v>
      </c>
      <c r="C277" s="1618">
        <v>9998</v>
      </c>
    </row>
    <row r="282" spans="1:3">
      <c r="A282" s="1608" t="s">
        <v>778</v>
      </c>
      <c r="B282" s="1608" t="s">
        <v>780</v>
      </c>
    </row>
    <row r="283" spans="1:3">
      <c r="A283" s="1635" t="s">
        <v>627</v>
      </c>
      <c r="B283" s="1636"/>
      <c r="C283" s="1636"/>
    </row>
    <row r="284" spans="1:3">
      <c r="A284" s="1637" t="s">
        <v>1167</v>
      </c>
      <c r="B284" s="1638"/>
      <c r="C284" s="1638"/>
    </row>
    <row r="285" spans="1:3">
      <c r="A285" s="1639" t="s">
        <v>1168</v>
      </c>
      <c r="B285" s="1474" t="s">
        <v>1169</v>
      </c>
      <c r="C285" s="1474" t="s">
        <v>1167</v>
      </c>
    </row>
    <row r="286" spans="1:3">
      <c r="A286" s="1639" t="s">
        <v>1170</v>
      </c>
      <c r="B286" s="1474" t="s">
        <v>1171</v>
      </c>
      <c r="C286" s="1474" t="s">
        <v>1167</v>
      </c>
    </row>
    <row r="287" spans="1:3">
      <c r="A287" s="1639" t="s">
        <v>1172</v>
      </c>
      <c r="B287" s="1474" t="s">
        <v>1173</v>
      </c>
      <c r="C287" s="1474" t="s">
        <v>1167</v>
      </c>
    </row>
    <row r="288" spans="1:3">
      <c r="A288" s="1639" t="s">
        <v>1174</v>
      </c>
      <c r="B288" s="1474" t="s">
        <v>1175</v>
      </c>
      <c r="C288" s="1474" t="s">
        <v>1167</v>
      </c>
    </row>
    <row r="289" spans="1:3">
      <c r="A289" s="1639" t="s">
        <v>1176</v>
      </c>
      <c r="B289" s="1474" t="s">
        <v>1177</v>
      </c>
      <c r="C289" s="1474" t="s">
        <v>1167</v>
      </c>
    </row>
    <row r="290" spans="1:3">
      <c r="A290" s="1639" t="s">
        <v>1178</v>
      </c>
      <c r="B290" s="1474" t="s">
        <v>1179</v>
      </c>
      <c r="C290" s="1474" t="s">
        <v>1167</v>
      </c>
    </row>
    <row r="291" spans="1:3">
      <c r="A291" s="1639" t="s">
        <v>1180</v>
      </c>
      <c r="B291" s="1474" t="s">
        <v>1181</v>
      </c>
      <c r="C291" s="1474" t="s">
        <v>1167</v>
      </c>
    </row>
    <row r="292" spans="1:3">
      <c r="A292" s="1639" t="s">
        <v>1182</v>
      </c>
      <c r="B292" s="1474" t="s">
        <v>1183</v>
      </c>
      <c r="C292" s="1474" t="s">
        <v>1167</v>
      </c>
    </row>
    <row r="293" spans="1:3">
      <c r="A293" s="1639" t="s">
        <v>1184</v>
      </c>
      <c r="B293" s="1474" t="s">
        <v>1185</v>
      </c>
      <c r="C293" s="1474" t="s">
        <v>1167</v>
      </c>
    </row>
    <row r="294" spans="1:3">
      <c r="A294" s="1639" t="s">
        <v>1186</v>
      </c>
      <c r="B294" s="1474" t="s">
        <v>1187</v>
      </c>
      <c r="C294" s="1474" t="s">
        <v>1167</v>
      </c>
    </row>
    <row r="295" spans="1:3">
      <c r="A295" s="1639" t="s">
        <v>1188</v>
      </c>
      <c r="B295" s="1474" t="s">
        <v>1189</v>
      </c>
      <c r="C295" s="1474" t="s">
        <v>1167</v>
      </c>
    </row>
    <row r="296" spans="1:3">
      <c r="A296" s="1639" t="s">
        <v>1190</v>
      </c>
      <c r="B296" s="1474">
        <v>98315</v>
      </c>
      <c r="C296" s="1474" t="s">
        <v>1167</v>
      </c>
    </row>
    <row r="297" spans="1:3">
      <c r="A297" s="1637" t="s">
        <v>1191</v>
      </c>
      <c r="B297" s="1640"/>
      <c r="C297" s="1640"/>
    </row>
    <row r="298" spans="1:3">
      <c r="A298" s="1639" t="s">
        <v>628</v>
      </c>
      <c r="B298" s="1474" t="s">
        <v>629</v>
      </c>
      <c r="C298" s="1474" t="s">
        <v>1191</v>
      </c>
    </row>
    <row r="299" spans="1:3">
      <c r="A299" s="1639" t="s">
        <v>1977</v>
      </c>
      <c r="B299" s="1474" t="s">
        <v>630</v>
      </c>
      <c r="C299" s="1474" t="s">
        <v>1191</v>
      </c>
    </row>
    <row r="300" spans="1:3">
      <c r="A300" s="1639" t="s">
        <v>631</v>
      </c>
      <c r="B300" s="1474" t="s">
        <v>632</v>
      </c>
      <c r="C300" s="1474" t="s">
        <v>1191</v>
      </c>
    </row>
    <row r="301" spans="1:3">
      <c r="A301" s="1639" t="s">
        <v>633</v>
      </c>
      <c r="B301" s="1474" t="s">
        <v>634</v>
      </c>
      <c r="C301" s="1474" t="s">
        <v>1191</v>
      </c>
    </row>
    <row r="302" spans="1:3">
      <c r="A302" s="1639" t="s">
        <v>635</v>
      </c>
      <c r="B302" s="1474" t="s">
        <v>636</v>
      </c>
      <c r="C302" s="1474" t="s">
        <v>1191</v>
      </c>
    </row>
    <row r="303" spans="1:3">
      <c r="A303" s="1639" t="s">
        <v>1978</v>
      </c>
      <c r="B303" s="1474" t="s">
        <v>637</v>
      </c>
      <c r="C303" s="1474" t="s">
        <v>1191</v>
      </c>
    </row>
    <row r="304" spans="1:3">
      <c r="A304" s="1639" t="s">
        <v>638</v>
      </c>
      <c r="B304" s="1474" t="s">
        <v>639</v>
      </c>
      <c r="C304" s="1474" t="s">
        <v>1191</v>
      </c>
    </row>
    <row r="305" spans="1:3">
      <c r="A305" s="1639" t="s">
        <v>640</v>
      </c>
      <c r="B305" s="1474" t="s">
        <v>641</v>
      </c>
      <c r="C305" s="1474" t="s">
        <v>1191</v>
      </c>
    </row>
    <row r="306" spans="1:3">
      <c r="A306" s="1637" t="s">
        <v>1979</v>
      </c>
      <c r="B306" s="1474"/>
      <c r="C306" s="1474"/>
    </row>
    <row r="307" spans="1:3">
      <c r="A307" s="1639" t="s">
        <v>1980</v>
      </c>
      <c r="B307" s="1474" t="s">
        <v>1981</v>
      </c>
      <c r="C307" s="1474" t="s">
        <v>1979</v>
      </c>
    </row>
    <row r="308" spans="1:3">
      <c r="A308" s="1639" t="s">
        <v>1982</v>
      </c>
      <c r="B308" s="1474" t="s">
        <v>1983</v>
      </c>
      <c r="C308" s="1474" t="s">
        <v>1979</v>
      </c>
    </row>
    <row r="309" spans="1:3">
      <c r="A309" s="1639" t="s">
        <v>1984</v>
      </c>
      <c r="B309" s="1474" t="s">
        <v>1985</v>
      </c>
      <c r="C309" s="1474" t="s">
        <v>1979</v>
      </c>
    </row>
    <row r="310" spans="1:3">
      <c r="A310" s="1639" t="s">
        <v>1986</v>
      </c>
      <c r="B310" s="1474" t="s">
        <v>1987</v>
      </c>
      <c r="C310" s="1474" t="s">
        <v>1979</v>
      </c>
    </row>
    <row r="311" spans="1:3">
      <c r="A311" s="1639" t="s">
        <v>1988</v>
      </c>
      <c r="B311" s="1474" t="s">
        <v>1989</v>
      </c>
      <c r="C311" s="1474" t="s">
        <v>1979</v>
      </c>
    </row>
    <row r="312" spans="1:3">
      <c r="A312" s="1639" t="s">
        <v>1990</v>
      </c>
      <c r="B312" s="1474" t="s">
        <v>1991</v>
      </c>
      <c r="C312" s="1474" t="s">
        <v>1979</v>
      </c>
    </row>
    <row r="313" spans="1:3">
      <c r="A313" s="1639" t="s">
        <v>1992</v>
      </c>
      <c r="B313" s="1474" t="s">
        <v>1993</v>
      </c>
      <c r="C313" s="1474" t="s">
        <v>1979</v>
      </c>
    </row>
    <row r="314" spans="1:3">
      <c r="A314" s="1639" t="s">
        <v>1994</v>
      </c>
      <c r="B314" s="1474" t="s">
        <v>1995</v>
      </c>
      <c r="C314" s="1474" t="s">
        <v>1979</v>
      </c>
    </row>
    <row r="315" spans="1:3">
      <c r="A315" s="1639" t="s">
        <v>1996</v>
      </c>
      <c r="B315" s="1474" t="s">
        <v>1997</v>
      </c>
      <c r="C315" s="1474" t="s">
        <v>1979</v>
      </c>
    </row>
    <row r="316" spans="1:3">
      <c r="A316" s="1639" t="s">
        <v>1998</v>
      </c>
      <c r="B316" s="1474" t="s">
        <v>1999</v>
      </c>
      <c r="C316" s="1474" t="s">
        <v>1979</v>
      </c>
    </row>
    <row r="317" spans="1:3">
      <c r="A317" s="1639" t="s">
        <v>2000</v>
      </c>
      <c r="B317" s="1474" t="s">
        <v>2001</v>
      </c>
      <c r="C317" s="1474" t="s">
        <v>1979</v>
      </c>
    </row>
    <row r="318" spans="1:3">
      <c r="A318" s="1639" t="s">
        <v>2002</v>
      </c>
      <c r="B318" s="1474" t="s">
        <v>2003</v>
      </c>
      <c r="C318" s="1474" t="s">
        <v>1979</v>
      </c>
    </row>
    <row r="319" spans="1:3">
      <c r="A319" s="1639" t="s">
        <v>2004</v>
      </c>
      <c r="B319" s="1474">
        <v>99001</v>
      </c>
      <c r="C319" s="1474"/>
    </row>
    <row r="322" spans="1:2">
      <c r="A322" s="1608" t="s">
        <v>778</v>
      </c>
      <c r="B322" s="1608" t="s">
        <v>779</v>
      </c>
    </row>
    <row r="323" spans="1:2" ht="15.75">
      <c r="B323" s="1609" t="s">
        <v>1622</v>
      </c>
    </row>
    <row r="324" spans="1:2" ht="20.25" thickBot="1">
      <c r="B324" s="1609" t="s">
        <v>1623</v>
      </c>
    </row>
    <row r="325" spans="1:2" ht="16.5">
      <c r="A325" s="1475" t="s">
        <v>1207</v>
      </c>
      <c r="B325" s="1476" t="s">
        <v>642</v>
      </c>
    </row>
    <row r="326" spans="1:2" ht="16.5">
      <c r="A326" s="1477" t="s">
        <v>1208</v>
      </c>
      <c r="B326" s="1478" t="s">
        <v>643</v>
      </c>
    </row>
    <row r="327" spans="1:2" ht="16.5">
      <c r="A327" s="1477" t="s">
        <v>1209</v>
      </c>
      <c r="B327" s="1479" t="s">
        <v>644</v>
      </c>
    </row>
    <row r="328" spans="1:2" ht="16.5">
      <c r="A328" s="1477" t="s">
        <v>1210</v>
      </c>
      <c r="B328" s="1479" t="s">
        <v>645</v>
      </c>
    </row>
    <row r="329" spans="1:2" ht="16.5">
      <c r="A329" s="1477" t="s">
        <v>1211</v>
      </c>
      <c r="B329" s="1479" t="s">
        <v>646</v>
      </c>
    </row>
    <row r="330" spans="1:2" ht="16.5">
      <c r="A330" s="1477" t="s">
        <v>1212</v>
      </c>
      <c r="B330" s="1479" t="s">
        <v>647</v>
      </c>
    </row>
    <row r="331" spans="1:2" ht="16.5">
      <c r="A331" s="1477" t="s">
        <v>1213</v>
      </c>
      <c r="B331" s="1479" t="s">
        <v>648</v>
      </c>
    </row>
    <row r="332" spans="1:2" ht="16.5">
      <c r="A332" s="1477" t="s">
        <v>1214</v>
      </c>
      <c r="B332" s="1479" t="s">
        <v>649</v>
      </c>
    </row>
    <row r="333" spans="1:2" ht="16.5">
      <c r="A333" s="1477" t="s">
        <v>1215</v>
      </c>
      <c r="B333" s="1479" t="s">
        <v>650</v>
      </c>
    </row>
    <row r="334" spans="1:2" ht="16.5">
      <c r="A334" s="1477" t="s">
        <v>1216</v>
      </c>
      <c r="B334" s="1479" t="s">
        <v>651</v>
      </c>
    </row>
    <row r="335" spans="1:2" ht="16.5">
      <c r="A335" s="1477" t="s">
        <v>1217</v>
      </c>
      <c r="B335" s="1479" t="s">
        <v>652</v>
      </c>
    </row>
    <row r="336" spans="1:2" ht="16.5">
      <c r="A336" s="1477" t="s">
        <v>1218</v>
      </c>
      <c r="B336" s="1480" t="s">
        <v>653</v>
      </c>
    </row>
    <row r="337" spans="1:256" ht="16.5">
      <c r="A337" s="1477" t="s">
        <v>1219</v>
      </c>
      <c r="B337" s="1480" t="s">
        <v>654</v>
      </c>
    </row>
    <row r="338" spans="1:256" ht="16.5">
      <c r="A338" s="1477" t="s">
        <v>1220</v>
      </c>
      <c r="B338" s="1479" t="s">
        <v>655</v>
      </c>
      <c r="E338" s="1641"/>
      <c r="F338" s="1641"/>
      <c r="G338" s="1641"/>
      <c r="H338" s="1641"/>
      <c r="I338" s="1641"/>
      <c r="J338" s="1641"/>
      <c r="K338" s="1641"/>
      <c r="L338" s="1641"/>
      <c r="M338" s="1641"/>
      <c r="N338" s="1641"/>
      <c r="O338" s="1641"/>
      <c r="P338" s="1641"/>
      <c r="Q338" s="1641"/>
      <c r="R338" s="1641"/>
      <c r="S338" s="1641"/>
      <c r="T338" s="1641"/>
      <c r="U338" s="1641"/>
      <c r="V338" s="1641"/>
      <c r="W338" s="1641"/>
      <c r="X338" s="1641"/>
      <c r="Y338" s="1641"/>
      <c r="Z338" s="1641"/>
      <c r="AA338" s="1641"/>
      <c r="AB338" s="1641"/>
      <c r="AC338" s="1641"/>
      <c r="AD338" s="1641"/>
      <c r="AE338" s="1641"/>
      <c r="AF338" s="1641"/>
      <c r="AG338" s="1641"/>
      <c r="AH338" s="1641"/>
      <c r="AI338" s="1641"/>
      <c r="AJ338" s="1641"/>
      <c r="AK338" s="1641"/>
      <c r="AL338" s="1641"/>
      <c r="AM338" s="1641"/>
      <c r="AN338" s="1641"/>
      <c r="AO338" s="1641"/>
      <c r="AP338" s="1641"/>
      <c r="AQ338" s="1641"/>
      <c r="AR338" s="1641"/>
      <c r="AS338" s="1641"/>
      <c r="AT338" s="1641"/>
      <c r="AU338" s="1641"/>
      <c r="AV338" s="1641"/>
      <c r="AW338" s="1641"/>
      <c r="AX338" s="1641"/>
      <c r="AY338" s="1641"/>
      <c r="AZ338" s="1641"/>
      <c r="BA338" s="1641"/>
      <c r="BB338" s="1641"/>
      <c r="BC338" s="1641"/>
      <c r="BD338" s="1641"/>
      <c r="BE338" s="1641"/>
      <c r="BF338" s="1641"/>
      <c r="BG338" s="1641"/>
      <c r="BH338" s="1641"/>
      <c r="BI338" s="1641"/>
      <c r="BJ338" s="1641"/>
      <c r="BK338" s="1641"/>
      <c r="BL338" s="1641"/>
      <c r="BM338" s="1641"/>
      <c r="BN338" s="1641"/>
      <c r="BO338" s="1641"/>
      <c r="BP338" s="1641"/>
      <c r="BQ338" s="1641"/>
      <c r="BR338" s="1641"/>
      <c r="BS338" s="1641"/>
      <c r="BT338" s="1641"/>
      <c r="BU338" s="1641"/>
      <c r="BV338" s="1641"/>
      <c r="BW338" s="1641"/>
      <c r="BX338" s="1641"/>
      <c r="BY338" s="1641"/>
      <c r="BZ338" s="1641"/>
      <c r="CA338" s="1641"/>
      <c r="CB338" s="1641"/>
      <c r="CC338" s="1641"/>
      <c r="CD338" s="1641"/>
      <c r="CE338" s="1641"/>
      <c r="CF338" s="1641"/>
      <c r="CG338" s="1641"/>
      <c r="CH338" s="1641"/>
      <c r="CI338" s="1641"/>
      <c r="CJ338" s="1641"/>
      <c r="CK338" s="1641"/>
      <c r="CL338" s="1641"/>
      <c r="CM338" s="1641"/>
      <c r="CN338" s="1641"/>
      <c r="CO338" s="1641"/>
      <c r="CP338" s="1641"/>
      <c r="CQ338" s="1641"/>
      <c r="CR338" s="1641"/>
      <c r="CS338" s="1641"/>
      <c r="CT338" s="1641"/>
      <c r="CU338" s="1641"/>
      <c r="CV338" s="1641"/>
      <c r="CW338" s="1641"/>
      <c r="CX338" s="1641"/>
      <c r="CY338" s="1641"/>
      <c r="CZ338" s="1641"/>
      <c r="DA338" s="1641"/>
      <c r="DB338" s="1641"/>
      <c r="DC338" s="1641"/>
      <c r="DD338" s="1641"/>
      <c r="DE338" s="1641"/>
      <c r="DF338" s="1641"/>
      <c r="DG338" s="1641"/>
      <c r="DH338" s="1641"/>
      <c r="DI338" s="1641"/>
      <c r="DJ338" s="1641"/>
      <c r="DK338" s="1641"/>
      <c r="DL338" s="1641"/>
      <c r="DM338" s="1641"/>
      <c r="DN338" s="1641"/>
      <c r="DO338" s="1641"/>
      <c r="DP338" s="1641"/>
      <c r="DQ338" s="1641"/>
      <c r="DR338" s="1641"/>
      <c r="DS338" s="1641"/>
      <c r="DT338" s="1641"/>
      <c r="DU338" s="1641"/>
      <c r="DV338" s="1641"/>
      <c r="DW338" s="1641"/>
      <c r="DX338" s="1641"/>
      <c r="DY338" s="1641"/>
      <c r="DZ338" s="1641"/>
      <c r="EA338" s="1641"/>
      <c r="EB338" s="1641"/>
      <c r="EC338" s="1641"/>
      <c r="ED338" s="1641"/>
      <c r="EE338" s="1641"/>
      <c r="EF338" s="1641"/>
      <c r="EG338" s="1641"/>
      <c r="EH338" s="1641"/>
      <c r="EI338" s="1641"/>
      <c r="EJ338" s="1641"/>
      <c r="EK338" s="1641"/>
      <c r="EL338" s="1641"/>
      <c r="EM338" s="1641"/>
      <c r="EN338" s="1641"/>
      <c r="EO338" s="1641"/>
      <c r="EP338" s="1641"/>
      <c r="EQ338" s="1641"/>
      <c r="ER338" s="1641"/>
      <c r="ES338" s="1641"/>
      <c r="ET338" s="1641"/>
      <c r="EU338" s="1641"/>
      <c r="EV338" s="1641"/>
      <c r="EW338" s="1641"/>
      <c r="EX338" s="1641"/>
      <c r="EY338" s="1641"/>
      <c r="EZ338" s="1641"/>
      <c r="FA338" s="1641"/>
      <c r="FB338" s="1641"/>
      <c r="FC338" s="1641"/>
      <c r="FD338" s="1641"/>
      <c r="FE338" s="1641"/>
      <c r="FF338" s="1641"/>
      <c r="FG338" s="1641"/>
      <c r="FH338" s="1641"/>
      <c r="FI338" s="1641"/>
      <c r="FJ338" s="1641"/>
      <c r="FK338" s="1641"/>
      <c r="FL338" s="1641"/>
      <c r="FM338" s="1641"/>
      <c r="FN338" s="1641"/>
      <c r="FO338" s="1641"/>
      <c r="FP338" s="1641"/>
      <c r="FQ338" s="1641"/>
      <c r="FR338" s="1641"/>
      <c r="FS338" s="1641"/>
      <c r="FT338" s="1641"/>
      <c r="FU338" s="1641"/>
      <c r="FV338" s="1641"/>
      <c r="FW338" s="1641"/>
      <c r="FX338" s="1641"/>
      <c r="FY338" s="1641"/>
      <c r="FZ338" s="1641"/>
      <c r="GA338" s="1641"/>
      <c r="GB338" s="1641"/>
      <c r="GC338" s="1641"/>
      <c r="GD338" s="1641"/>
      <c r="GE338" s="1641"/>
      <c r="GF338" s="1641"/>
      <c r="GG338" s="1641"/>
      <c r="GH338" s="1641"/>
      <c r="GI338" s="1641"/>
      <c r="GJ338" s="1641"/>
      <c r="GK338" s="1641"/>
      <c r="GL338" s="1641"/>
      <c r="GM338" s="1641"/>
      <c r="GN338" s="1641"/>
      <c r="GO338" s="1641"/>
      <c r="GP338" s="1641"/>
      <c r="GQ338" s="1641"/>
      <c r="GR338" s="1641"/>
      <c r="GS338" s="1641"/>
      <c r="GT338" s="1641"/>
      <c r="GU338" s="1641"/>
      <c r="GV338" s="1641"/>
      <c r="GW338" s="1641"/>
      <c r="GX338" s="1641"/>
      <c r="GY338" s="1641"/>
      <c r="GZ338" s="1641"/>
      <c r="HA338" s="1641"/>
      <c r="HB338" s="1641"/>
      <c r="HC338" s="1641"/>
      <c r="HD338" s="1641"/>
      <c r="HE338" s="1641"/>
      <c r="HF338" s="1641"/>
      <c r="HG338" s="1641"/>
      <c r="HH338" s="1641"/>
      <c r="HI338" s="1641"/>
      <c r="HJ338" s="1641"/>
      <c r="HK338" s="1641"/>
      <c r="HL338" s="1641"/>
      <c r="HM338" s="1641"/>
      <c r="HN338" s="1641"/>
      <c r="HO338" s="1641"/>
      <c r="HP338" s="1641"/>
      <c r="HQ338" s="1641"/>
      <c r="HR338" s="1641"/>
      <c r="HS338" s="1641"/>
      <c r="HT338" s="1641"/>
      <c r="HU338" s="1641"/>
      <c r="HV338" s="1641"/>
      <c r="HW338" s="1641"/>
      <c r="HX338" s="1641"/>
      <c r="HY338" s="1641"/>
      <c r="HZ338" s="1641"/>
      <c r="IA338" s="1641"/>
      <c r="IB338" s="1641"/>
      <c r="IC338" s="1641"/>
      <c r="ID338" s="1641"/>
      <c r="IE338" s="1641"/>
      <c r="IF338" s="1641"/>
      <c r="IG338" s="1641"/>
      <c r="IH338" s="1641"/>
      <c r="II338" s="1641"/>
      <c r="IJ338" s="1641"/>
      <c r="IK338" s="1641"/>
      <c r="IL338" s="1641"/>
      <c r="IM338" s="1641"/>
      <c r="IN338" s="1641"/>
      <c r="IO338" s="1641"/>
      <c r="IP338" s="1641"/>
      <c r="IQ338" s="1641"/>
      <c r="IR338" s="1641"/>
      <c r="IS338" s="1641"/>
      <c r="IT338" s="1641"/>
      <c r="IU338" s="1641"/>
      <c r="IV338" s="1641"/>
    </row>
    <row r="339" spans="1:256" ht="16.5">
      <c r="A339" s="1477" t="s">
        <v>1221</v>
      </c>
      <c r="B339" s="1479" t="s">
        <v>656</v>
      </c>
    </row>
    <row r="340" spans="1:256" ht="16.5">
      <c r="A340" s="1477" t="s">
        <v>1222</v>
      </c>
      <c r="B340" s="1479" t="s">
        <v>657</v>
      </c>
    </row>
    <row r="341" spans="1:256" ht="16.5">
      <c r="A341" s="1477" t="s">
        <v>1223</v>
      </c>
      <c r="B341" s="1479" t="s">
        <v>1192</v>
      </c>
    </row>
    <row r="342" spans="1:256" ht="16.5">
      <c r="A342" s="1477" t="s">
        <v>1224</v>
      </c>
      <c r="B342" s="1479" t="s">
        <v>1193</v>
      </c>
    </row>
    <row r="343" spans="1:256" ht="16.5">
      <c r="A343" s="1477" t="s">
        <v>1225</v>
      </c>
      <c r="B343" s="1479" t="s">
        <v>658</v>
      </c>
    </row>
    <row r="344" spans="1:256" ht="16.5">
      <c r="A344" s="1477" t="s">
        <v>1226</v>
      </c>
      <c r="B344" s="1479" t="s">
        <v>659</v>
      </c>
    </row>
    <row r="345" spans="1:256" ht="16.5">
      <c r="A345" s="1477" t="s">
        <v>1227</v>
      </c>
      <c r="B345" s="1479" t="s">
        <v>1194</v>
      </c>
    </row>
    <row r="346" spans="1:256" ht="16.5">
      <c r="A346" s="1477" t="s">
        <v>1228</v>
      </c>
      <c r="B346" s="1479" t="s">
        <v>660</v>
      </c>
    </row>
    <row r="347" spans="1:256" ht="16.5">
      <c r="A347" s="1477" t="s">
        <v>1229</v>
      </c>
      <c r="B347" s="1479" t="s">
        <v>661</v>
      </c>
    </row>
    <row r="348" spans="1:256" ht="31.5">
      <c r="A348" s="1481" t="s">
        <v>1230</v>
      </c>
      <c r="B348" s="1482" t="s">
        <v>71</v>
      </c>
    </row>
    <row r="349" spans="1:256" ht="16.5">
      <c r="A349" s="1483" t="s">
        <v>1231</v>
      </c>
      <c r="B349" s="1484" t="s">
        <v>72</v>
      </c>
    </row>
    <row r="350" spans="1:256" ht="16.5">
      <c r="A350" s="1483" t="s">
        <v>1232</v>
      </c>
      <c r="B350" s="1484" t="s">
        <v>73</v>
      </c>
    </row>
    <row r="351" spans="1:256" ht="16.5">
      <c r="A351" s="1483" t="s">
        <v>1233</v>
      </c>
      <c r="B351" s="1484" t="s">
        <v>1195</v>
      </c>
    </row>
    <row r="352" spans="1:256" ht="16.5">
      <c r="A352" s="1477" t="s">
        <v>1234</v>
      </c>
      <c r="B352" s="1479" t="s">
        <v>74</v>
      </c>
    </row>
    <row r="353" spans="1:5" ht="16.5">
      <c r="A353" s="1477" t="s">
        <v>1235</v>
      </c>
      <c r="B353" s="1479" t="s">
        <v>75</v>
      </c>
    </row>
    <row r="354" spans="1:5" ht="16.5">
      <c r="A354" s="1477" t="s">
        <v>1236</v>
      </c>
      <c r="B354" s="1479" t="s">
        <v>1196</v>
      </c>
    </row>
    <row r="355" spans="1:5" ht="16.5">
      <c r="A355" s="1477" t="s">
        <v>1237</v>
      </c>
      <c r="B355" s="1479" t="s">
        <v>76</v>
      </c>
      <c r="E355" s="1642"/>
    </row>
    <row r="356" spans="1:5" ht="16.5">
      <c r="A356" s="1477" t="s">
        <v>1238</v>
      </c>
      <c r="B356" s="1479" t="s">
        <v>77</v>
      </c>
      <c r="E356" s="1642"/>
    </row>
    <row r="357" spans="1:5" ht="16.5">
      <c r="A357" s="1477" t="s">
        <v>1239</v>
      </c>
      <c r="B357" s="1479" t="s">
        <v>78</v>
      </c>
      <c r="E357" s="1642"/>
    </row>
    <row r="358" spans="1:5" ht="16.5">
      <c r="A358" s="1477" t="s">
        <v>1240</v>
      </c>
      <c r="B358" s="1484" t="s">
        <v>79</v>
      </c>
      <c r="E358" s="1642"/>
    </row>
    <row r="359" spans="1:5" ht="16.5">
      <c r="A359" s="1477" t="s">
        <v>1241</v>
      </c>
      <c r="B359" s="1484" t="s">
        <v>80</v>
      </c>
      <c r="E359" s="1642"/>
    </row>
    <row r="360" spans="1:5" ht="16.5">
      <c r="A360" s="1477" t="s">
        <v>1242</v>
      </c>
      <c r="B360" s="1484" t="s">
        <v>1197</v>
      </c>
      <c r="E360" s="1642"/>
    </row>
    <row r="361" spans="1:5" ht="16.5">
      <c r="A361" s="1477" t="s">
        <v>1243</v>
      </c>
      <c r="B361" s="1479" t="s">
        <v>81</v>
      </c>
      <c r="E361" s="1642"/>
    </row>
    <row r="362" spans="1:5" ht="16.5">
      <c r="A362" s="1477" t="s">
        <v>1244</v>
      </c>
      <c r="B362" s="1479" t="s">
        <v>82</v>
      </c>
      <c r="E362" s="1642"/>
    </row>
    <row r="363" spans="1:5" ht="16.5">
      <c r="A363" s="1477" t="s">
        <v>1245</v>
      </c>
      <c r="B363" s="1484" t="s">
        <v>83</v>
      </c>
      <c r="E363" s="1642"/>
    </row>
    <row r="364" spans="1:5" ht="16.5">
      <c r="A364" s="1477" t="s">
        <v>1246</v>
      </c>
      <c r="B364" s="1479" t="s">
        <v>84</v>
      </c>
      <c r="E364" s="1642"/>
    </row>
    <row r="365" spans="1:5" ht="16.5">
      <c r="A365" s="1477" t="s">
        <v>1247</v>
      </c>
      <c r="B365" s="1479" t="s">
        <v>85</v>
      </c>
      <c r="E365" s="1642"/>
    </row>
    <row r="366" spans="1:5" ht="16.5">
      <c r="A366" s="1477" t="s">
        <v>1248</v>
      </c>
      <c r="B366" s="1479" t="s">
        <v>86</v>
      </c>
      <c r="E366" s="1642"/>
    </row>
    <row r="367" spans="1:5" ht="16.5">
      <c r="A367" s="1477" t="s">
        <v>1249</v>
      </c>
      <c r="B367" s="1479" t="s">
        <v>87</v>
      </c>
      <c r="E367" s="1642"/>
    </row>
    <row r="368" spans="1:5" ht="16.5">
      <c r="A368" s="1477" t="s">
        <v>1250</v>
      </c>
      <c r="B368" s="1479" t="s">
        <v>1198</v>
      </c>
      <c r="E368" s="1642"/>
    </row>
    <row r="369" spans="1:5" ht="16.5">
      <c r="A369" s="1477" t="s">
        <v>1950</v>
      </c>
      <c r="B369" s="1479" t="s">
        <v>1951</v>
      </c>
      <c r="E369" s="1642"/>
    </row>
    <row r="370" spans="1:5" ht="16.5">
      <c r="A370" s="1477" t="s">
        <v>2046</v>
      </c>
      <c r="B370" s="1479" t="s">
        <v>2047</v>
      </c>
      <c r="E370" s="1642"/>
    </row>
    <row r="371" spans="1:5" ht="16.5">
      <c r="A371" s="1477" t="s">
        <v>1251</v>
      </c>
      <c r="B371" s="1479" t="s">
        <v>443</v>
      </c>
      <c r="E371" s="1642"/>
    </row>
    <row r="372" spans="1:5" ht="16.5">
      <c r="A372" s="1485" t="s">
        <v>1252</v>
      </c>
      <c r="B372" s="1486" t="s">
        <v>444</v>
      </c>
      <c r="E372" s="1642"/>
    </row>
    <row r="373" spans="1:5" ht="16.5">
      <c r="A373" s="1487" t="s">
        <v>1253</v>
      </c>
      <c r="B373" s="1488" t="s">
        <v>445</v>
      </c>
      <c r="E373" s="1642"/>
    </row>
    <row r="374" spans="1:5" ht="16.5">
      <c r="A374" s="1487" t="s">
        <v>1254</v>
      </c>
      <c r="B374" s="1488" t="s">
        <v>446</v>
      </c>
      <c r="E374" s="1642"/>
    </row>
    <row r="375" spans="1:5" ht="16.5">
      <c r="A375" s="1487" t="s">
        <v>1255</v>
      </c>
      <c r="B375" s="1488" t="s">
        <v>447</v>
      </c>
      <c r="E375" s="1642"/>
    </row>
    <row r="376" spans="1:5" ht="17.25" thickBot="1">
      <c r="A376" s="1489" t="s">
        <v>1256</v>
      </c>
      <c r="B376" s="1490" t="s">
        <v>448</v>
      </c>
      <c r="E376" s="1642"/>
    </row>
    <row r="377" spans="1:5" ht="19.5">
      <c r="A377" s="1643"/>
      <c r="B377" s="1491" t="s">
        <v>2005</v>
      </c>
      <c r="E377" s="1642"/>
    </row>
    <row r="378" spans="1:5" ht="18.75">
      <c r="A378" s="1530"/>
      <c r="B378" s="1493" t="s">
        <v>1624</v>
      </c>
      <c r="E378" s="1642"/>
    </row>
    <row r="379" spans="1:5" ht="18.75">
      <c r="A379" s="1530"/>
      <c r="B379" s="1494" t="s">
        <v>2006</v>
      </c>
      <c r="E379" s="1642"/>
    </row>
    <row r="380" spans="1:5" ht="18.75">
      <c r="A380" s="1496" t="s">
        <v>1257</v>
      </c>
      <c r="B380" s="1495" t="s">
        <v>2007</v>
      </c>
      <c r="E380" s="1642"/>
    </row>
    <row r="381" spans="1:5" ht="18.75">
      <c r="A381" s="1496" t="s">
        <v>1258</v>
      </c>
      <c r="B381" s="1497" t="s">
        <v>2008</v>
      </c>
      <c r="E381" s="1642"/>
    </row>
    <row r="382" spans="1:5" ht="18.75">
      <c r="A382" s="1496" t="s">
        <v>1259</v>
      </c>
      <c r="B382" s="1498" t="s">
        <v>2009</v>
      </c>
      <c r="E382" s="1642"/>
    </row>
    <row r="383" spans="1:5" ht="18.75">
      <c r="A383" s="1496" t="s">
        <v>1260</v>
      </c>
      <c r="B383" s="1498" t="s">
        <v>2010</v>
      </c>
      <c r="E383" s="1642"/>
    </row>
    <row r="384" spans="1:5" ht="18.75">
      <c r="A384" s="1496" t="s">
        <v>1261</v>
      </c>
      <c r="B384" s="1498" t="s">
        <v>2011</v>
      </c>
      <c r="E384" s="1642"/>
    </row>
    <row r="385" spans="1:5" ht="18.75">
      <c r="A385" s="1496" t="s">
        <v>1262</v>
      </c>
      <c r="B385" s="1498" t="s">
        <v>2012</v>
      </c>
      <c r="E385" s="1642"/>
    </row>
    <row r="386" spans="1:5" ht="18.75">
      <c r="A386" s="1496" t="s">
        <v>1263</v>
      </c>
      <c r="B386" s="1498" t="s">
        <v>2013</v>
      </c>
      <c r="E386" s="1642"/>
    </row>
    <row r="387" spans="1:5" ht="18.75">
      <c r="A387" s="1496" t="s">
        <v>1264</v>
      </c>
      <c r="B387" s="1499" t="s">
        <v>2014</v>
      </c>
      <c r="E387" s="1642"/>
    </row>
    <row r="388" spans="1:5" ht="18.75">
      <c r="A388" s="1496" t="s">
        <v>1265</v>
      </c>
      <c r="B388" s="1499" t="s">
        <v>2015</v>
      </c>
      <c r="E388" s="1642"/>
    </row>
    <row r="389" spans="1:5" ht="18.75">
      <c r="A389" s="1496" t="s">
        <v>1266</v>
      </c>
      <c r="B389" s="1499" t="s">
        <v>2016</v>
      </c>
      <c r="E389" s="1642"/>
    </row>
    <row r="390" spans="1:5" ht="18.75">
      <c r="A390" s="1496" t="s">
        <v>1267</v>
      </c>
      <c r="B390" s="1499" t="s">
        <v>2017</v>
      </c>
      <c r="E390" s="1642"/>
    </row>
    <row r="391" spans="1:5" ht="18.75">
      <c r="A391" s="1496" t="s">
        <v>1268</v>
      </c>
      <c r="B391" s="1500" t="s">
        <v>2018</v>
      </c>
      <c r="E391" s="1642"/>
    </row>
    <row r="392" spans="1:5" ht="18.75">
      <c r="A392" s="1496" t="s">
        <v>1269</v>
      </c>
      <c r="B392" s="1500" t="s">
        <v>2019</v>
      </c>
      <c r="E392" s="1642"/>
    </row>
    <row r="393" spans="1:5" ht="18.75">
      <c r="A393" s="1496" t="s">
        <v>1270</v>
      </c>
      <c r="B393" s="1499" t="s">
        <v>2020</v>
      </c>
      <c r="E393" s="1642"/>
    </row>
    <row r="394" spans="1:5" ht="18.75">
      <c r="A394" s="1496" t="s">
        <v>1271</v>
      </c>
      <c r="B394" s="1499" t="s">
        <v>2021</v>
      </c>
      <c r="C394" s="1644" t="s">
        <v>178</v>
      </c>
      <c r="E394" s="1642"/>
    </row>
    <row r="395" spans="1:5" ht="18.75">
      <c r="A395" s="1496" t="s">
        <v>1272</v>
      </c>
      <c r="B395" s="1498" t="s">
        <v>2022</v>
      </c>
      <c r="C395" s="1644" t="s">
        <v>178</v>
      </c>
      <c r="E395" s="1642"/>
    </row>
    <row r="396" spans="1:5" ht="18.75">
      <c r="A396" s="1496" t="s">
        <v>1273</v>
      </c>
      <c r="B396" s="1499" t="s">
        <v>2023</v>
      </c>
      <c r="C396" s="1644" t="s">
        <v>178</v>
      </c>
      <c r="E396" s="1642"/>
    </row>
    <row r="397" spans="1:5" ht="18.75">
      <c r="A397" s="1496" t="s">
        <v>1274</v>
      </c>
      <c r="B397" s="1499" t="s">
        <v>2024</v>
      </c>
      <c r="C397" s="1644" t="s">
        <v>178</v>
      </c>
      <c r="E397" s="1642"/>
    </row>
    <row r="398" spans="1:5" ht="18.75">
      <c r="A398" s="1496" t="s">
        <v>1275</v>
      </c>
      <c r="B398" s="1499" t="s">
        <v>2025</v>
      </c>
      <c r="C398" s="1644" t="s">
        <v>178</v>
      </c>
      <c r="E398" s="1642"/>
    </row>
    <row r="399" spans="1:5" ht="18.75">
      <c r="A399" s="1496" t="s">
        <v>1276</v>
      </c>
      <c r="B399" s="1499" t="s">
        <v>2026</v>
      </c>
      <c r="C399" s="1644" t="s">
        <v>178</v>
      </c>
      <c r="E399" s="1642"/>
    </row>
    <row r="400" spans="1:5" ht="18.75">
      <c r="A400" s="1496" t="s">
        <v>1277</v>
      </c>
      <c r="B400" s="1499" t="s">
        <v>2027</v>
      </c>
      <c r="C400" s="1644" t="s">
        <v>178</v>
      </c>
      <c r="E400" s="1642"/>
    </row>
    <row r="401" spans="1:5" ht="18.75">
      <c r="A401" s="1496" t="s">
        <v>1278</v>
      </c>
      <c r="B401" s="1499" t="s">
        <v>2028</v>
      </c>
      <c r="C401" s="1644" t="s">
        <v>178</v>
      </c>
      <c r="E401" s="1642"/>
    </row>
    <row r="402" spans="1:5" ht="18.75">
      <c r="A402" s="1496" t="s">
        <v>1279</v>
      </c>
      <c r="B402" s="1499" t="s">
        <v>2029</v>
      </c>
      <c r="C402" s="1644" t="s">
        <v>178</v>
      </c>
      <c r="E402" s="1642"/>
    </row>
    <row r="403" spans="1:5" ht="18.75">
      <c r="A403" s="1496" t="s">
        <v>1280</v>
      </c>
      <c r="B403" s="1498" t="s">
        <v>2030</v>
      </c>
      <c r="C403" s="1644" t="s">
        <v>178</v>
      </c>
      <c r="E403" s="1642"/>
    </row>
    <row r="404" spans="1:5" ht="18.75">
      <c r="A404" s="1496" t="s">
        <v>1281</v>
      </c>
      <c r="B404" s="1499" t="s">
        <v>2031</v>
      </c>
      <c r="C404" s="1644" t="s">
        <v>178</v>
      </c>
      <c r="E404" s="1642"/>
    </row>
    <row r="405" spans="1:5" ht="18.75">
      <c r="A405" s="1496" t="s">
        <v>1282</v>
      </c>
      <c r="B405" s="1498" t="s">
        <v>2032</v>
      </c>
      <c r="C405" s="1644" t="s">
        <v>178</v>
      </c>
      <c r="E405" s="1642"/>
    </row>
    <row r="406" spans="1:5" ht="18.75">
      <c r="A406" s="1496" t="s">
        <v>1283</v>
      </c>
      <c r="B406" s="1498" t="s">
        <v>2033</v>
      </c>
      <c r="C406" s="1644" t="s">
        <v>178</v>
      </c>
      <c r="E406" s="1642"/>
    </row>
    <row r="407" spans="1:5" ht="18.75">
      <c r="A407" s="1496" t="s">
        <v>1284</v>
      </c>
      <c r="B407" s="1498" t="s">
        <v>2034</v>
      </c>
      <c r="C407" s="1644" t="s">
        <v>178</v>
      </c>
      <c r="E407" s="1642"/>
    </row>
    <row r="408" spans="1:5" ht="18.75">
      <c r="A408" s="1496" t="s">
        <v>1285</v>
      </c>
      <c r="B408" s="1498" t="s">
        <v>2035</v>
      </c>
      <c r="C408" s="1644" t="s">
        <v>178</v>
      </c>
      <c r="E408" s="1642"/>
    </row>
    <row r="409" spans="1:5" ht="18.75">
      <c r="A409" s="1496" t="s">
        <v>1286</v>
      </c>
      <c r="B409" s="1498" t="s">
        <v>2036</v>
      </c>
      <c r="C409" s="1644" t="s">
        <v>178</v>
      </c>
      <c r="E409" s="1642"/>
    </row>
    <row r="410" spans="1:5" ht="18.75">
      <c r="A410" s="1496" t="s">
        <v>1287</v>
      </c>
      <c r="B410" s="1498" t="s">
        <v>2037</v>
      </c>
      <c r="C410" s="1644" t="s">
        <v>178</v>
      </c>
      <c r="E410" s="1642"/>
    </row>
    <row r="411" spans="1:5" ht="18.75">
      <c r="A411" s="1496" t="s">
        <v>1288</v>
      </c>
      <c r="B411" s="1498" t="s">
        <v>2038</v>
      </c>
      <c r="C411" s="1644" t="s">
        <v>178</v>
      </c>
      <c r="E411" s="1642"/>
    </row>
    <row r="412" spans="1:5" ht="18.75">
      <c r="A412" s="1496" t="s">
        <v>1289</v>
      </c>
      <c r="B412" s="1498" t="s">
        <v>2039</v>
      </c>
      <c r="C412" s="1644" t="s">
        <v>178</v>
      </c>
      <c r="E412" s="1642"/>
    </row>
    <row r="413" spans="1:5" ht="18.75">
      <c r="A413" s="1496" t="s">
        <v>1290</v>
      </c>
      <c r="B413" s="1501" t="s">
        <v>2040</v>
      </c>
      <c r="C413" s="1644" t="s">
        <v>178</v>
      </c>
      <c r="E413" s="1642"/>
    </row>
    <row r="414" spans="1:5" ht="18.75">
      <c r="A414" s="1496" t="s">
        <v>1291</v>
      </c>
      <c r="B414" s="1645" t="s">
        <v>1199</v>
      </c>
      <c r="C414" s="1644" t="s">
        <v>178</v>
      </c>
      <c r="E414" s="1642"/>
    </row>
    <row r="415" spans="1:5" ht="18.75">
      <c r="A415" s="1531" t="s">
        <v>1292</v>
      </c>
      <c r="B415" s="1502" t="s">
        <v>1625</v>
      </c>
      <c r="C415" s="1644" t="s">
        <v>178</v>
      </c>
      <c r="E415" s="1642"/>
    </row>
    <row r="416" spans="1:5" ht="18.75">
      <c r="A416" s="1530" t="s">
        <v>178</v>
      </c>
      <c r="B416" s="1503" t="s">
        <v>1626</v>
      </c>
      <c r="C416" s="1644" t="s">
        <v>178</v>
      </c>
      <c r="E416" s="1642"/>
    </row>
    <row r="417" spans="1:5" ht="18.75">
      <c r="A417" s="1508" t="s">
        <v>1293</v>
      </c>
      <c r="B417" s="1504" t="s">
        <v>2041</v>
      </c>
      <c r="C417" s="1644" t="s">
        <v>178</v>
      </c>
      <c r="E417" s="1642"/>
    </row>
    <row r="418" spans="1:5" ht="18.75">
      <c r="A418" s="1496" t="s">
        <v>1294</v>
      </c>
      <c r="B418" s="1484" t="s">
        <v>2042</v>
      </c>
      <c r="C418" s="1644" t="s">
        <v>178</v>
      </c>
      <c r="E418" s="1642"/>
    </row>
    <row r="419" spans="1:5" ht="18.75">
      <c r="A419" s="1532" t="s">
        <v>1295</v>
      </c>
      <c r="B419" s="1505" t="s">
        <v>2043</v>
      </c>
      <c r="C419" s="1644" t="s">
        <v>178</v>
      </c>
      <c r="E419" s="1642"/>
    </row>
    <row r="420" spans="1:5" ht="18.75">
      <c r="A420" s="1492" t="s">
        <v>178</v>
      </c>
      <c r="B420" s="1506" t="s">
        <v>1627</v>
      </c>
      <c r="C420" s="1644" t="s">
        <v>178</v>
      </c>
      <c r="E420" s="1642"/>
    </row>
    <row r="421" spans="1:5" ht="16.5">
      <c r="A421" s="1477" t="s">
        <v>1247</v>
      </c>
      <c r="B421" s="1479" t="s">
        <v>85</v>
      </c>
      <c r="C421" s="1644" t="s">
        <v>178</v>
      </c>
      <c r="E421" s="1642"/>
    </row>
    <row r="422" spans="1:5" ht="16.5">
      <c r="A422" s="1477" t="s">
        <v>1248</v>
      </c>
      <c r="B422" s="1479" t="s">
        <v>86</v>
      </c>
      <c r="C422" s="1644" t="s">
        <v>178</v>
      </c>
      <c r="E422" s="1642"/>
    </row>
    <row r="423" spans="1:5" ht="16.5">
      <c r="A423" s="1533" t="s">
        <v>1249</v>
      </c>
      <c r="B423" s="1507" t="s">
        <v>87</v>
      </c>
      <c r="C423" s="1644" t="s">
        <v>178</v>
      </c>
      <c r="E423" s="1642"/>
    </row>
    <row r="424" spans="1:5" ht="18.75">
      <c r="A424" s="1530" t="s">
        <v>178</v>
      </c>
      <c r="B424" s="1506" t="s">
        <v>1628</v>
      </c>
      <c r="C424" s="1644" t="s">
        <v>178</v>
      </c>
      <c r="E424" s="1642"/>
    </row>
    <row r="425" spans="1:5" ht="18.75">
      <c r="A425" s="1508" t="s">
        <v>1296</v>
      </c>
      <c r="B425" s="1504" t="s">
        <v>1200</v>
      </c>
      <c r="C425" s="1644" t="s">
        <v>178</v>
      </c>
      <c r="E425" s="1642"/>
    </row>
    <row r="426" spans="1:5" ht="18.75">
      <c r="A426" s="1508" t="s">
        <v>1297</v>
      </c>
      <c r="B426" s="1504" t="s">
        <v>1201</v>
      </c>
      <c r="C426" s="1644" t="s">
        <v>178</v>
      </c>
      <c r="E426" s="1642"/>
    </row>
    <row r="427" spans="1:5" ht="18.75">
      <c r="A427" s="1508" t="s">
        <v>1298</v>
      </c>
      <c r="B427" s="1504" t="s">
        <v>179</v>
      </c>
      <c r="C427" s="1644" t="s">
        <v>178</v>
      </c>
      <c r="E427" s="1642"/>
    </row>
    <row r="428" spans="1:5" ht="19.5" thickBot="1">
      <c r="A428" s="1534" t="s">
        <v>1299</v>
      </c>
      <c r="B428" s="1509" t="s">
        <v>180</v>
      </c>
      <c r="C428" s="1644" t="s">
        <v>178</v>
      </c>
      <c r="E428" s="1642"/>
    </row>
    <row r="429" spans="1:5" ht="17.25" thickBot="1">
      <c r="A429" s="1535" t="s">
        <v>1300</v>
      </c>
      <c r="B429" s="1509" t="s">
        <v>1202</v>
      </c>
      <c r="C429" s="1644" t="s">
        <v>178</v>
      </c>
      <c r="E429" s="1642"/>
    </row>
    <row r="430" spans="1:5" ht="16.5">
      <c r="A430" s="1535" t="s">
        <v>1301</v>
      </c>
      <c r="B430" s="1510" t="s">
        <v>707</v>
      </c>
      <c r="C430" s="1644" t="s">
        <v>178</v>
      </c>
      <c r="E430" s="1642"/>
    </row>
    <row r="431" spans="1:5" ht="16.5">
      <c r="A431" s="1477" t="s">
        <v>1302</v>
      </c>
      <c r="B431" s="1479" t="s">
        <v>708</v>
      </c>
      <c r="C431" s="1644" t="s">
        <v>178</v>
      </c>
      <c r="E431" s="1642"/>
    </row>
    <row r="432" spans="1:5" ht="19.5" thickBot="1">
      <c r="A432" s="1536" t="s">
        <v>1303</v>
      </c>
      <c r="B432" s="1511" t="s">
        <v>709</v>
      </c>
      <c r="C432" s="1644" t="s">
        <v>178</v>
      </c>
      <c r="E432" s="1642"/>
    </row>
    <row r="433" spans="1:5" ht="16.5">
      <c r="A433" s="1475" t="s">
        <v>1304</v>
      </c>
      <c r="B433" s="1512" t="s">
        <v>710</v>
      </c>
      <c r="C433" s="1644" t="s">
        <v>178</v>
      </c>
      <c r="E433" s="1642"/>
    </row>
    <row r="434" spans="1:5" ht="16.5">
      <c r="A434" s="1537" t="s">
        <v>1305</v>
      </c>
      <c r="B434" s="1479" t="s">
        <v>711</v>
      </c>
      <c r="C434" s="1644" t="s">
        <v>178</v>
      </c>
      <c r="E434" s="1642"/>
    </row>
    <row r="435" spans="1:5" ht="16.5">
      <c r="A435" s="1477" t="s">
        <v>1306</v>
      </c>
      <c r="B435" s="1513" t="s">
        <v>296</v>
      </c>
      <c r="C435" s="1644" t="s">
        <v>178</v>
      </c>
      <c r="E435" s="1642"/>
    </row>
    <row r="436" spans="1:5" ht="17.25" thickBot="1">
      <c r="A436" s="1489" t="s">
        <v>1307</v>
      </c>
      <c r="B436" s="1514" t="s">
        <v>297</v>
      </c>
      <c r="C436" s="1644" t="s">
        <v>178</v>
      </c>
      <c r="E436" s="1642"/>
    </row>
    <row r="437" spans="1:5" ht="18.75">
      <c r="A437" s="1496" t="s">
        <v>1308</v>
      </c>
      <c r="B437" s="1515" t="s">
        <v>1629</v>
      </c>
      <c r="C437" s="1644" t="s">
        <v>178</v>
      </c>
      <c r="E437" s="1642"/>
    </row>
    <row r="438" spans="1:5" ht="18.75">
      <c r="A438" s="1496" t="s">
        <v>1309</v>
      </c>
      <c r="B438" s="1516" t="s">
        <v>1630</v>
      </c>
      <c r="C438" s="1644" t="s">
        <v>178</v>
      </c>
      <c r="E438" s="1642"/>
    </row>
    <row r="439" spans="1:5" ht="19.5">
      <c r="A439" s="1496" t="s">
        <v>1310</v>
      </c>
      <c r="B439" s="1517" t="s">
        <v>1631</v>
      </c>
      <c r="C439" s="1644" t="s">
        <v>178</v>
      </c>
      <c r="E439" s="1642"/>
    </row>
    <row r="440" spans="1:5" ht="18.75">
      <c r="A440" s="1496" t="s">
        <v>1311</v>
      </c>
      <c r="B440" s="1516" t="s">
        <v>1632</v>
      </c>
      <c r="C440" s="1644" t="s">
        <v>178</v>
      </c>
      <c r="E440" s="1642"/>
    </row>
    <row r="441" spans="1:5" ht="18.75">
      <c r="A441" s="1496" t="s">
        <v>1312</v>
      </c>
      <c r="B441" s="1516" t="s">
        <v>1633</v>
      </c>
      <c r="C441" s="1644" t="s">
        <v>178</v>
      </c>
      <c r="E441" s="1642"/>
    </row>
    <row r="442" spans="1:5" ht="18.75">
      <c r="A442" s="1496" t="s">
        <v>1313</v>
      </c>
      <c r="B442" s="1518" t="s">
        <v>1634</v>
      </c>
      <c r="C442" s="1644" t="s">
        <v>178</v>
      </c>
      <c r="E442" s="1642"/>
    </row>
    <row r="443" spans="1:5" ht="18.75">
      <c r="A443" s="1496" t="s">
        <v>1314</v>
      </c>
      <c r="B443" s="1518" t="s">
        <v>1635</v>
      </c>
      <c r="C443" s="1644" t="s">
        <v>178</v>
      </c>
      <c r="E443" s="1642"/>
    </row>
    <row r="444" spans="1:5" ht="18.75">
      <c r="A444" s="1496" t="s">
        <v>1315</v>
      </c>
      <c r="B444" s="1518" t="s">
        <v>1636</v>
      </c>
      <c r="C444" s="1644" t="s">
        <v>178</v>
      </c>
      <c r="E444" s="1642"/>
    </row>
    <row r="445" spans="1:5" ht="18.75">
      <c r="A445" s="1496" t="s">
        <v>1316</v>
      </c>
      <c r="B445" s="1518" t="s">
        <v>1637</v>
      </c>
      <c r="C445" s="1644" t="s">
        <v>178</v>
      </c>
      <c r="E445" s="1642"/>
    </row>
    <row r="446" spans="1:5" ht="18.75">
      <c r="A446" s="1496" t="s">
        <v>1317</v>
      </c>
      <c r="B446" s="1518" t="s">
        <v>1638</v>
      </c>
      <c r="C446" s="1644" t="s">
        <v>178</v>
      </c>
      <c r="E446" s="1642"/>
    </row>
    <row r="447" spans="1:5" ht="18.75">
      <c r="A447" s="1496" t="s">
        <v>1318</v>
      </c>
      <c r="B447" s="1516" t="s">
        <v>1639</v>
      </c>
      <c r="C447" s="1644" t="s">
        <v>178</v>
      </c>
      <c r="E447" s="1642"/>
    </row>
    <row r="448" spans="1:5" ht="18.75">
      <c r="A448" s="1496" t="s">
        <v>1319</v>
      </c>
      <c r="B448" s="1516" t="s">
        <v>1640</v>
      </c>
      <c r="C448" s="1644" t="s">
        <v>178</v>
      </c>
      <c r="E448" s="1642"/>
    </row>
    <row r="449" spans="1:5" ht="18.75">
      <c r="A449" s="1496" t="s">
        <v>1320</v>
      </c>
      <c r="B449" s="1516" t="s">
        <v>1641</v>
      </c>
      <c r="C449" s="1644" t="s">
        <v>178</v>
      </c>
      <c r="E449" s="1642"/>
    </row>
    <row r="450" spans="1:5" ht="19.5" thickBot="1">
      <c r="A450" s="1496" t="s">
        <v>1321</v>
      </c>
      <c r="B450" s="1519" t="s">
        <v>1642</v>
      </c>
      <c r="C450" s="1644" t="s">
        <v>178</v>
      </c>
      <c r="E450" s="1642"/>
    </row>
    <row r="451" spans="1:5" ht="18.75">
      <c r="A451" s="1496" t="s">
        <v>1322</v>
      </c>
      <c r="B451" s="1515" t="s">
        <v>1643</v>
      </c>
      <c r="C451" s="1644" t="s">
        <v>178</v>
      </c>
      <c r="E451" s="1642"/>
    </row>
    <row r="452" spans="1:5" ht="19.5">
      <c r="A452" s="1496" t="s">
        <v>1323</v>
      </c>
      <c r="B452" s="1517" t="s">
        <v>1644</v>
      </c>
      <c r="C452" s="1644" t="s">
        <v>178</v>
      </c>
      <c r="E452" s="1642"/>
    </row>
    <row r="453" spans="1:5" ht="18.75">
      <c r="A453" s="1496" t="s">
        <v>1324</v>
      </c>
      <c r="B453" s="1516" t="s">
        <v>1645</v>
      </c>
      <c r="C453" s="1644" t="s">
        <v>178</v>
      </c>
      <c r="E453" s="1642"/>
    </row>
    <row r="454" spans="1:5" ht="18.75">
      <c r="A454" s="1496" t="s">
        <v>1325</v>
      </c>
      <c r="B454" s="1516" t="s">
        <v>1646</v>
      </c>
      <c r="C454" s="1644" t="s">
        <v>178</v>
      </c>
      <c r="E454" s="1642"/>
    </row>
    <row r="455" spans="1:5" ht="18.75">
      <c r="A455" s="1496" t="s">
        <v>1326</v>
      </c>
      <c r="B455" s="1516" t="s">
        <v>1647</v>
      </c>
      <c r="C455" s="1644" t="s">
        <v>178</v>
      </c>
      <c r="E455" s="1642"/>
    </row>
    <row r="456" spans="1:5" ht="18.75">
      <c r="A456" s="1496" t="s">
        <v>1327</v>
      </c>
      <c r="B456" s="1516" t="s">
        <v>1648</v>
      </c>
      <c r="C456" s="1644" t="s">
        <v>178</v>
      </c>
      <c r="E456" s="1642"/>
    </row>
    <row r="457" spans="1:5" ht="18.75">
      <c r="A457" s="1496" t="s">
        <v>1328</v>
      </c>
      <c r="B457" s="1516" t="s">
        <v>1649</v>
      </c>
      <c r="C457" s="1644" t="s">
        <v>178</v>
      </c>
      <c r="E457" s="1642"/>
    </row>
    <row r="458" spans="1:5" ht="18.75">
      <c r="A458" s="1496" t="s">
        <v>1329</v>
      </c>
      <c r="B458" s="1516" t="s">
        <v>1650</v>
      </c>
      <c r="C458" s="1644" t="s">
        <v>178</v>
      </c>
      <c r="E458" s="1642"/>
    </row>
    <row r="459" spans="1:5" ht="18.75">
      <c r="A459" s="1496" t="s">
        <v>1330</v>
      </c>
      <c r="B459" s="1516" t="s">
        <v>1651</v>
      </c>
      <c r="C459" s="1644" t="s">
        <v>178</v>
      </c>
      <c r="E459" s="1642"/>
    </row>
    <row r="460" spans="1:5" ht="18.75">
      <c r="A460" s="1496" t="s">
        <v>1331</v>
      </c>
      <c r="B460" s="1516" t="s">
        <v>1652</v>
      </c>
      <c r="C460" s="1644" t="s">
        <v>178</v>
      </c>
      <c r="E460" s="1642"/>
    </row>
    <row r="461" spans="1:5" ht="18.75">
      <c r="A461" s="1496" t="s">
        <v>1332</v>
      </c>
      <c r="B461" s="1516" t="s">
        <v>1653</v>
      </c>
      <c r="C461" s="1644" t="s">
        <v>178</v>
      </c>
      <c r="E461" s="1642"/>
    </row>
    <row r="462" spans="1:5" ht="18.75">
      <c r="A462" s="1496" t="s">
        <v>1333</v>
      </c>
      <c r="B462" s="1516" t="s">
        <v>1654</v>
      </c>
      <c r="C462" s="1644" t="s">
        <v>178</v>
      </c>
      <c r="E462" s="1642"/>
    </row>
    <row r="463" spans="1:5" ht="19.5" thickBot="1">
      <c r="A463" s="1496" t="s">
        <v>1334</v>
      </c>
      <c r="B463" s="1519" t="s">
        <v>1655</v>
      </c>
      <c r="C463" s="1644" t="s">
        <v>178</v>
      </c>
      <c r="E463" s="1642"/>
    </row>
    <row r="464" spans="1:5" ht="18.75">
      <c r="A464" s="1496" t="s">
        <v>1335</v>
      </c>
      <c r="B464" s="1515" t="s">
        <v>1656</v>
      </c>
      <c r="C464" s="1644" t="s">
        <v>178</v>
      </c>
      <c r="E464" s="1642"/>
    </row>
    <row r="465" spans="1:5" ht="18.75">
      <c r="A465" s="1496" t="s">
        <v>1336</v>
      </c>
      <c r="B465" s="1516" t="s">
        <v>1657</v>
      </c>
      <c r="C465" s="1644" t="s">
        <v>178</v>
      </c>
      <c r="E465" s="1642"/>
    </row>
    <row r="466" spans="1:5" ht="18.75">
      <c r="A466" s="1496" t="s">
        <v>1337</v>
      </c>
      <c r="B466" s="1516" t="s">
        <v>1658</v>
      </c>
      <c r="C466" s="1644" t="s">
        <v>178</v>
      </c>
      <c r="E466" s="1642"/>
    </row>
    <row r="467" spans="1:5" ht="18.75">
      <c r="A467" s="1496" t="s">
        <v>1338</v>
      </c>
      <c r="B467" s="1516" t="s">
        <v>1659</v>
      </c>
      <c r="C467" s="1644" t="s">
        <v>178</v>
      </c>
      <c r="E467" s="1642"/>
    </row>
    <row r="468" spans="1:5" ht="19.5">
      <c r="A468" s="1496" t="s">
        <v>1339</v>
      </c>
      <c r="B468" s="1517" t="s">
        <v>1660</v>
      </c>
      <c r="C468" s="1644" t="s">
        <v>178</v>
      </c>
      <c r="E468" s="1642"/>
    </row>
    <row r="469" spans="1:5" ht="18.75">
      <c r="A469" s="1496" t="s">
        <v>1340</v>
      </c>
      <c r="B469" s="1516" t="s">
        <v>1661</v>
      </c>
      <c r="C469" s="1644" t="s">
        <v>178</v>
      </c>
      <c r="E469" s="1642"/>
    </row>
    <row r="470" spans="1:5" ht="18.75">
      <c r="A470" s="1496" t="s">
        <v>1341</v>
      </c>
      <c r="B470" s="1516" t="s">
        <v>1662</v>
      </c>
      <c r="C470" s="1644" t="s">
        <v>178</v>
      </c>
      <c r="E470" s="1642"/>
    </row>
    <row r="471" spans="1:5" ht="18.75">
      <c r="A471" s="1496" t="s">
        <v>1342</v>
      </c>
      <c r="B471" s="1516" t="s">
        <v>1663</v>
      </c>
      <c r="C471" s="1644" t="s">
        <v>178</v>
      </c>
      <c r="E471" s="1642"/>
    </row>
    <row r="472" spans="1:5" ht="18.75">
      <c r="A472" s="1496" t="s">
        <v>1343</v>
      </c>
      <c r="B472" s="1516" t="s">
        <v>1664</v>
      </c>
      <c r="C472" s="1644" t="s">
        <v>178</v>
      </c>
      <c r="E472" s="1642"/>
    </row>
    <row r="473" spans="1:5" ht="18.75">
      <c r="A473" s="1496" t="s">
        <v>1344</v>
      </c>
      <c r="B473" s="1516" t="s">
        <v>1665</v>
      </c>
      <c r="C473" s="1644" t="s">
        <v>178</v>
      </c>
      <c r="E473" s="1642"/>
    </row>
    <row r="474" spans="1:5" ht="18.75">
      <c r="A474" s="1496" t="s">
        <v>1345</v>
      </c>
      <c r="B474" s="1516" t="s">
        <v>1666</v>
      </c>
      <c r="C474" s="1644" t="s">
        <v>178</v>
      </c>
      <c r="E474" s="1642"/>
    </row>
    <row r="475" spans="1:5" ht="19.5" thickBot="1">
      <c r="A475" s="1496" t="s">
        <v>1346</v>
      </c>
      <c r="B475" s="1519" t="s">
        <v>1667</v>
      </c>
      <c r="C475" s="1644" t="s">
        <v>178</v>
      </c>
      <c r="E475" s="1642"/>
    </row>
    <row r="476" spans="1:5" ht="19.5">
      <c r="A476" s="1496" t="s">
        <v>1347</v>
      </c>
      <c r="B476" s="1520" t="s">
        <v>1668</v>
      </c>
      <c r="C476" s="1644" t="s">
        <v>178</v>
      </c>
      <c r="E476" s="1642"/>
    </row>
    <row r="477" spans="1:5" ht="18.75">
      <c r="A477" s="1496" t="s">
        <v>1348</v>
      </c>
      <c r="B477" s="1516" t="s">
        <v>1669</v>
      </c>
      <c r="C477" s="1644" t="s">
        <v>178</v>
      </c>
      <c r="E477" s="1642"/>
    </row>
    <row r="478" spans="1:5" ht="18.75">
      <c r="A478" s="1496" t="s">
        <v>1349</v>
      </c>
      <c r="B478" s="1516" t="s">
        <v>1670</v>
      </c>
      <c r="C478" s="1644" t="s">
        <v>178</v>
      </c>
      <c r="E478" s="1642"/>
    </row>
    <row r="479" spans="1:5" ht="18.75">
      <c r="A479" s="1496" t="s">
        <v>1350</v>
      </c>
      <c r="B479" s="1516" t="s">
        <v>1671</v>
      </c>
      <c r="C479" s="1644" t="s">
        <v>178</v>
      </c>
      <c r="E479" s="1642"/>
    </row>
    <row r="480" spans="1:5" ht="18.75">
      <c r="A480" s="1496" t="s">
        <v>1351</v>
      </c>
      <c r="B480" s="1516" t="s">
        <v>1672</v>
      </c>
      <c r="C480" s="1644" t="s">
        <v>178</v>
      </c>
      <c r="E480" s="1642"/>
    </row>
    <row r="481" spans="1:5" ht="18.75">
      <c r="A481" s="1496" t="s">
        <v>1352</v>
      </c>
      <c r="B481" s="1516" t="s">
        <v>1673</v>
      </c>
      <c r="C481" s="1644" t="s">
        <v>178</v>
      </c>
      <c r="E481" s="1642"/>
    </row>
    <row r="482" spans="1:5" ht="18.75">
      <c r="A482" s="1496" t="s">
        <v>1353</v>
      </c>
      <c r="B482" s="1516" t="s">
        <v>1674</v>
      </c>
      <c r="C482" s="1644" t="s">
        <v>178</v>
      </c>
      <c r="E482" s="1642"/>
    </row>
    <row r="483" spans="1:5" ht="18.75">
      <c r="A483" s="1496" t="s">
        <v>1354</v>
      </c>
      <c r="B483" s="1516" t="s">
        <v>1675</v>
      </c>
      <c r="C483" s="1644" t="s">
        <v>178</v>
      </c>
      <c r="E483" s="1642"/>
    </row>
    <row r="484" spans="1:5" ht="18.75">
      <c r="A484" s="1496" t="s">
        <v>1355</v>
      </c>
      <c r="B484" s="1516" t="s">
        <v>1676</v>
      </c>
      <c r="C484" s="1644" t="s">
        <v>178</v>
      </c>
      <c r="E484" s="1642"/>
    </row>
    <row r="485" spans="1:5" ht="19.5" thickBot="1">
      <c r="A485" s="1496" t="s">
        <v>1356</v>
      </c>
      <c r="B485" s="1519" t="s">
        <v>1677</v>
      </c>
      <c r="C485" s="1644" t="s">
        <v>178</v>
      </c>
      <c r="E485" s="1642"/>
    </row>
    <row r="486" spans="1:5" ht="18.75">
      <c r="A486" s="1496" t="s">
        <v>1357</v>
      </c>
      <c r="B486" s="1515" t="s">
        <v>1678</v>
      </c>
      <c r="C486" s="1644" t="s">
        <v>178</v>
      </c>
      <c r="E486" s="1642"/>
    </row>
    <row r="487" spans="1:5" ht="18.75">
      <c r="A487" s="1496" t="s">
        <v>1358</v>
      </c>
      <c r="B487" s="1516" t="s">
        <v>1679</v>
      </c>
      <c r="C487" s="1644" t="s">
        <v>178</v>
      </c>
      <c r="E487" s="1642"/>
    </row>
    <row r="488" spans="1:5" ht="18.75">
      <c r="A488" s="1496" t="s">
        <v>1359</v>
      </c>
      <c r="B488" s="1516" t="s">
        <v>1680</v>
      </c>
      <c r="C488" s="1644" t="s">
        <v>178</v>
      </c>
      <c r="E488" s="1642"/>
    </row>
    <row r="489" spans="1:5" ht="19.5">
      <c r="A489" s="1496" t="s">
        <v>1360</v>
      </c>
      <c r="B489" s="1517" t="s">
        <v>1681</v>
      </c>
      <c r="C489" s="1644" t="s">
        <v>178</v>
      </c>
      <c r="E489" s="1642"/>
    </row>
    <row r="490" spans="1:5" ht="18.75">
      <c r="A490" s="1496" t="s">
        <v>1361</v>
      </c>
      <c r="B490" s="1516" t="s">
        <v>1682</v>
      </c>
      <c r="C490" s="1644" t="s">
        <v>178</v>
      </c>
      <c r="E490" s="1642"/>
    </row>
    <row r="491" spans="1:5" ht="18.75">
      <c r="A491" s="1496" t="s">
        <v>1362</v>
      </c>
      <c r="B491" s="1516" t="s">
        <v>1683</v>
      </c>
      <c r="C491" s="1644" t="s">
        <v>178</v>
      </c>
      <c r="E491" s="1642"/>
    </row>
    <row r="492" spans="1:5" ht="18.75">
      <c r="A492" s="1496" t="s">
        <v>1363</v>
      </c>
      <c r="B492" s="1516" t="s">
        <v>1684</v>
      </c>
      <c r="C492" s="1644" t="s">
        <v>178</v>
      </c>
      <c r="E492" s="1642"/>
    </row>
    <row r="493" spans="1:5" ht="18.75">
      <c r="A493" s="1496" t="s">
        <v>1364</v>
      </c>
      <c r="B493" s="1516" t="s">
        <v>1685</v>
      </c>
      <c r="C493" s="1644" t="s">
        <v>178</v>
      </c>
      <c r="E493" s="1642"/>
    </row>
    <row r="494" spans="1:5" ht="18.75">
      <c r="A494" s="1496" t="s">
        <v>1365</v>
      </c>
      <c r="B494" s="1516" t="s">
        <v>1686</v>
      </c>
      <c r="C494" s="1644" t="s">
        <v>178</v>
      </c>
      <c r="E494" s="1642"/>
    </row>
    <row r="495" spans="1:5" ht="18.75">
      <c r="A495" s="1496" t="s">
        <v>1366</v>
      </c>
      <c r="B495" s="1516" t="s">
        <v>1687</v>
      </c>
      <c r="C495" s="1644" t="s">
        <v>178</v>
      </c>
      <c r="E495" s="1642"/>
    </row>
    <row r="496" spans="1:5" ht="19.5" thickBot="1">
      <c r="A496" s="1496" t="s">
        <v>1367</v>
      </c>
      <c r="B496" s="1519" t="s">
        <v>1688</v>
      </c>
      <c r="C496" s="1644" t="s">
        <v>178</v>
      </c>
      <c r="E496" s="1642"/>
    </row>
    <row r="497" spans="1:5" ht="18.75">
      <c r="A497" s="1496" t="s">
        <v>1368</v>
      </c>
      <c r="B497" s="1515" t="s">
        <v>1689</v>
      </c>
      <c r="C497" s="1644" t="s">
        <v>178</v>
      </c>
      <c r="E497" s="1642"/>
    </row>
    <row r="498" spans="1:5" ht="18.75">
      <c r="A498" s="1496" t="s">
        <v>1369</v>
      </c>
      <c r="B498" s="1516" t="s">
        <v>1690</v>
      </c>
      <c r="C498" s="1644" t="s">
        <v>178</v>
      </c>
      <c r="E498" s="1642"/>
    </row>
    <row r="499" spans="1:5" ht="19.5">
      <c r="A499" s="1496" t="s">
        <v>1370</v>
      </c>
      <c r="B499" s="1517" t="s">
        <v>1691</v>
      </c>
      <c r="C499" s="1644" t="s">
        <v>178</v>
      </c>
      <c r="E499" s="1642"/>
    </row>
    <row r="500" spans="1:5" ht="18.75">
      <c r="A500" s="1496" t="s">
        <v>1371</v>
      </c>
      <c r="B500" s="1516" t="s">
        <v>1692</v>
      </c>
      <c r="C500" s="1644" t="s">
        <v>178</v>
      </c>
      <c r="E500" s="1642"/>
    </row>
    <row r="501" spans="1:5" ht="18.75">
      <c r="A501" s="1496" t="s">
        <v>1372</v>
      </c>
      <c r="B501" s="1516" t="s">
        <v>1693</v>
      </c>
      <c r="C501" s="1644" t="s">
        <v>178</v>
      </c>
      <c r="E501" s="1642"/>
    </row>
    <row r="502" spans="1:5" ht="18.75">
      <c r="A502" s="1496" t="s">
        <v>1373</v>
      </c>
      <c r="B502" s="1516" t="s">
        <v>1694</v>
      </c>
      <c r="C502" s="1644" t="s">
        <v>178</v>
      </c>
      <c r="E502" s="1642"/>
    </row>
    <row r="503" spans="1:5" ht="18.75">
      <c r="A503" s="1496" t="s">
        <v>1374</v>
      </c>
      <c r="B503" s="1516" t="s">
        <v>1695</v>
      </c>
      <c r="C503" s="1644" t="s">
        <v>178</v>
      </c>
      <c r="E503" s="1642"/>
    </row>
    <row r="504" spans="1:5" ht="18.75">
      <c r="A504" s="1496" t="s">
        <v>1375</v>
      </c>
      <c r="B504" s="1516" t="s">
        <v>1696</v>
      </c>
      <c r="C504" s="1644" t="s">
        <v>178</v>
      </c>
      <c r="E504" s="1642"/>
    </row>
    <row r="505" spans="1:5" ht="18.75">
      <c r="A505" s="1496" t="s">
        <v>1376</v>
      </c>
      <c r="B505" s="1516" t="s">
        <v>1697</v>
      </c>
      <c r="C505" s="1644" t="s">
        <v>178</v>
      </c>
      <c r="E505" s="1642"/>
    </row>
    <row r="506" spans="1:5" ht="19.5" thickBot="1">
      <c r="A506" s="1496" t="s">
        <v>1377</v>
      </c>
      <c r="B506" s="1519" t="s">
        <v>1698</v>
      </c>
      <c r="C506" s="1644" t="s">
        <v>178</v>
      </c>
      <c r="E506" s="1642"/>
    </row>
    <row r="507" spans="1:5" ht="19.5">
      <c r="A507" s="1496" t="s">
        <v>1378</v>
      </c>
      <c r="B507" s="1520" t="s">
        <v>1699</v>
      </c>
      <c r="C507" s="1644" t="s">
        <v>178</v>
      </c>
      <c r="E507" s="1642"/>
    </row>
    <row r="508" spans="1:5" ht="18.75">
      <c r="A508" s="1496" t="s">
        <v>1379</v>
      </c>
      <c r="B508" s="1516" t="s">
        <v>1700</v>
      </c>
      <c r="C508" s="1644" t="s">
        <v>178</v>
      </c>
      <c r="E508" s="1642"/>
    </row>
    <row r="509" spans="1:5" ht="18.75">
      <c r="A509" s="1496" t="s">
        <v>1380</v>
      </c>
      <c r="B509" s="1516" t="s">
        <v>1701</v>
      </c>
      <c r="C509" s="1644" t="s">
        <v>178</v>
      </c>
      <c r="E509" s="1642"/>
    </row>
    <row r="510" spans="1:5" ht="19.5" thickBot="1">
      <c r="A510" s="1496" t="s">
        <v>1381</v>
      </c>
      <c r="B510" s="1519" t="s">
        <v>1702</v>
      </c>
      <c r="C510" s="1644" t="s">
        <v>178</v>
      </c>
      <c r="E510" s="1642"/>
    </row>
    <row r="511" spans="1:5" ht="18.75">
      <c r="A511" s="1496" t="s">
        <v>1382</v>
      </c>
      <c r="B511" s="1515" t="s">
        <v>1703</v>
      </c>
      <c r="C511" s="1644" t="s">
        <v>178</v>
      </c>
      <c r="E511" s="1642"/>
    </row>
    <row r="512" spans="1:5" ht="18.75">
      <c r="A512" s="1496" t="s">
        <v>1383</v>
      </c>
      <c r="B512" s="1516" t="s">
        <v>1704</v>
      </c>
      <c r="C512" s="1644" t="s">
        <v>178</v>
      </c>
      <c r="E512" s="1642"/>
    </row>
    <row r="513" spans="1:5" ht="19.5">
      <c r="A513" s="1496" t="s">
        <v>1384</v>
      </c>
      <c r="B513" s="1517" t="s">
        <v>1705</v>
      </c>
      <c r="C513" s="1644" t="s">
        <v>178</v>
      </c>
      <c r="E513" s="1642"/>
    </row>
    <row r="514" spans="1:5" ht="18.75">
      <c r="A514" s="1496" t="s">
        <v>1385</v>
      </c>
      <c r="B514" s="1516" t="s">
        <v>1706</v>
      </c>
      <c r="C514" s="1644" t="s">
        <v>178</v>
      </c>
      <c r="E514" s="1642"/>
    </row>
    <row r="515" spans="1:5" ht="18.75">
      <c r="A515" s="1496" t="s">
        <v>1386</v>
      </c>
      <c r="B515" s="1516" t="s">
        <v>1707</v>
      </c>
      <c r="C515" s="1644" t="s">
        <v>178</v>
      </c>
      <c r="E515" s="1642"/>
    </row>
    <row r="516" spans="1:5" ht="18.75">
      <c r="A516" s="1496" t="s">
        <v>1387</v>
      </c>
      <c r="B516" s="1516" t="s">
        <v>1708</v>
      </c>
      <c r="C516" s="1644" t="s">
        <v>178</v>
      </c>
      <c r="E516" s="1642"/>
    </row>
    <row r="517" spans="1:5" ht="18.75">
      <c r="A517" s="1496" t="s">
        <v>1388</v>
      </c>
      <c r="B517" s="1516" t="s">
        <v>1709</v>
      </c>
      <c r="C517" s="1644" t="s">
        <v>178</v>
      </c>
      <c r="E517" s="1642"/>
    </row>
    <row r="518" spans="1:5" ht="19.5" thickBot="1">
      <c r="A518" s="1496" t="s">
        <v>1389</v>
      </c>
      <c r="B518" s="1519" t="s">
        <v>1710</v>
      </c>
      <c r="C518" s="1644" t="s">
        <v>178</v>
      </c>
      <c r="E518" s="1642"/>
    </row>
    <row r="519" spans="1:5" ht="18.75">
      <c r="A519" s="1496" t="s">
        <v>1390</v>
      </c>
      <c r="B519" s="1515" t="s">
        <v>1711</v>
      </c>
      <c r="C519" s="1644" t="s">
        <v>178</v>
      </c>
      <c r="E519" s="1642"/>
    </row>
    <row r="520" spans="1:5" ht="18.75">
      <c r="A520" s="1496" t="s">
        <v>1391</v>
      </c>
      <c r="B520" s="1516" t="s">
        <v>1712</v>
      </c>
      <c r="C520" s="1644" t="s">
        <v>178</v>
      </c>
      <c r="E520" s="1642"/>
    </row>
    <row r="521" spans="1:5" ht="18.75">
      <c r="A521" s="1496" t="s">
        <v>1392</v>
      </c>
      <c r="B521" s="1516" t="s">
        <v>1713</v>
      </c>
      <c r="C521" s="1644" t="s">
        <v>178</v>
      </c>
      <c r="E521" s="1642"/>
    </row>
    <row r="522" spans="1:5" ht="18.75">
      <c r="A522" s="1496" t="s">
        <v>1393</v>
      </c>
      <c r="B522" s="1516" t="s">
        <v>1714</v>
      </c>
      <c r="C522" s="1644" t="s">
        <v>178</v>
      </c>
      <c r="E522" s="1642"/>
    </row>
    <row r="523" spans="1:5" ht="19.5">
      <c r="A523" s="1496" t="s">
        <v>1394</v>
      </c>
      <c r="B523" s="1517" t="s">
        <v>1715</v>
      </c>
      <c r="C523" s="1644" t="s">
        <v>178</v>
      </c>
      <c r="E523" s="1642"/>
    </row>
    <row r="524" spans="1:5" ht="18.75">
      <c r="A524" s="1496" t="s">
        <v>1395</v>
      </c>
      <c r="B524" s="1516" t="s">
        <v>1716</v>
      </c>
      <c r="C524" s="1644" t="s">
        <v>178</v>
      </c>
      <c r="E524" s="1642"/>
    </row>
    <row r="525" spans="1:5" ht="19.5" thickBot="1">
      <c r="A525" s="1496" t="s">
        <v>1396</v>
      </c>
      <c r="B525" s="1519" t="s">
        <v>1717</v>
      </c>
      <c r="C525" s="1644" t="s">
        <v>178</v>
      </c>
      <c r="E525" s="1642"/>
    </row>
    <row r="526" spans="1:5" ht="18.75">
      <c r="A526" s="1496" t="s">
        <v>1397</v>
      </c>
      <c r="B526" s="1515" t="s">
        <v>1718</v>
      </c>
      <c r="C526" s="1644" t="s">
        <v>178</v>
      </c>
      <c r="E526" s="1642"/>
    </row>
    <row r="527" spans="1:5" ht="18.75">
      <c r="A527" s="1496" t="s">
        <v>1398</v>
      </c>
      <c r="B527" s="1516" t="s">
        <v>1719</v>
      </c>
      <c r="C527" s="1644" t="s">
        <v>178</v>
      </c>
      <c r="E527" s="1642"/>
    </row>
    <row r="528" spans="1:5" ht="18.75">
      <c r="A528" s="1496" t="s">
        <v>1399</v>
      </c>
      <c r="B528" s="1516" t="s">
        <v>1720</v>
      </c>
      <c r="C528" s="1644" t="s">
        <v>178</v>
      </c>
      <c r="E528" s="1642"/>
    </row>
    <row r="529" spans="1:5" ht="18.75">
      <c r="A529" s="1496" t="s">
        <v>1400</v>
      </c>
      <c r="B529" s="1516" t="s">
        <v>1721</v>
      </c>
      <c r="C529" s="1644" t="s">
        <v>178</v>
      </c>
      <c r="E529" s="1642"/>
    </row>
    <row r="530" spans="1:5" ht="19.5">
      <c r="A530" s="1496" t="s">
        <v>1401</v>
      </c>
      <c r="B530" s="1517" t="s">
        <v>1722</v>
      </c>
      <c r="C530" s="1644" t="s">
        <v>178</v>
      </c>
      <c r="E530" s="1642"/>
    </row>
    <row r="531" spans="1:5" ht="18.75">
      <c r="A531" s="1496" t="s">
        <v>1402</v>
      </c>
      <c r="B531" s="1516" t="s">
        <v>1723</v>
      </c>
      <c r="C531" s="1644" t="s">
        <v>178</v>
      </c>
      <c r="E531" s="1642"/>
    </row>
    <row r="532" spans="1:5" ht="18.75">
      <c r="A532" s="1496" t="s">
        <v>1403</v>
      </c>
      <c r="B532" s="1516" t="s">
        <v>1724</v>
      </c>
      <c r="C532" s="1644" t="s">
        <v>178</v>
      </c>
      <c r="E532" s="1642"/>
    </row>
    <row r="533" spans="1:5" ht="18.75">
      <c r="A533" s="1496" t="s">
        <v>1404</v>
      </c>
      <c r="B533" s="1516" t="s">
        <v>1725</v>
      </c>
      <c r="C533" s="1644" t="s">
        <v>178</v>
      </c>
      <c r="E533" s="1642"/>
    </row>
    <row r="534" spans="1:5" ht="19.5" thickBot="1">
      <c r="A534" s="1496" t="s">
        <v>1405</v>
      </c>
      <c r="B534" s="1519" t="s">
        <v>1726</v>
      </c>
      <c r="C534" s="1644" t="s">
        <v>178</v>
      </c>
      <c r="E534" s="1642"/>
    </row>
    <row r="535" spans="1:5" ht="18.75">
      <c r="A535" s="1496" t="s">
        <v>1406</v>
      </c>
      <c r="B535" s="1515" t="s">
        <v>1727</v>
      </c>
      <c r="C535" s="1644" t="s">
        <v>178</v>
      </c>
      <c r="E535" s="1642"/>
    </row>
    <row r="536" spans="1:5" ht="18.75">
      <c r="A536" s="1496" t="s">
        <v>1407</v>
      </c>
      <c r="B536" s="1516" t="s">
        <v>1728</v>
      </c>
      <c r="C536" s="1644" t="s">
        <v>178</v>
      </c>
      <c r="E536" s="1642"/>
    </row>
    <row r="537" spans="1:5" ht="19.5">
      <c r="A537" s="1496" t="s">
        <v>1408</v>
      </c>
      <c r="B537" s="1517" t="s">
        <v>1729</v>
      </c>
      <c r="C537" s="1644" t="s">
        <v>178</v>
      </c>
      <c r="E537" s="1642"/>
    </row>
    <row r="538" spans="1:5" ht="18.75">
      <c r="A538" s="1496" t="s">
        <v>1409</v>
      </c>
      <c r="B538" s="1516" t="s">
        <v>1730</v>
      </c>
      <c r="C538" s="1644" t="s">
        <v>178</v>
      </c>
      <c r="E538" s="1642"/>
    </row>
    <row r="539" spans="1:5" ht="18.75">
      <c r="A539" s="1496" t="s">
        <v>1410</v>
      </c>
      <c r="B539" s="1516" t="s">
        <v>1731</v>
      </c>
      <c r="C539" s="1644" t="s">
        <v>178</v>
      </c>
      <c r="E539" s="1642"/>
    </row>
    <row r="540" spans="1:5" ht="18.75">
      <c r="A540" s="1496" t="s">
        <v>1411</v>
      </c>
      <c r="B540" s="1516" t="s">
        <v>1732</v>
      </c>
      <c r="C540" s="1644" t="s">
        <v>178</v>
      </c>
      <c r="E540" s="1642"/>
    </row>
    <row r="541" spans="1:5" ht="18.75">
      <c r="A541" s="1496" t="s">
        <v>1412</v>
      </c>
      <c r="B541" s="1516" t="s">
        <v>1733</v>
      </c>
      <c r="C541" s="1644" t="s">
        <v>178</v>
      </c>
      <c r="E541" s="1642"/>
    </row>
    <row r="542" spans="1:5" ht="19.5" thickBot="1">
      <c r="A542" s="1496" t="s">
        <v>1413</v>
      </c>
      <c r="B542" s="1519" t="s">
        <v>1734</v>
      </c>
      <c r="C542" s="1644" t="s">
        <v>178</v>
      </c>
      <c r="E542" s="1642"/>
    </row>
    <row r="543" spans="1:5" ht="18.75">
      <c r="A543" s="1496" t="s">
        <v>1414</v>
      </c>
      <c r="B543" s="1515" t="s">
        <v>1735</v>
      </c>
      <c r="C543" s="1644" t="s">
        <v>178</v>
      </c>
      <c r="E543" s="1642"/>
    </row>
    <row r="544" spans="1:5" ht="18.75">
      <c r="A544" s="1496" t="s">
        <v>1415</v>
      </c>
      <c r="B544" s="1516" t="s">
        <v>1736</v>
      </c>
      <c r="C544" s="1644" t="s">
        <v>178</v>
      </c>
      <c r="E544" s="1642"/>
    </row>
    <row r="545" spans="1:5" ht="18.75">
      <c r="A545" s="1496" t="s">
        <v>1416</v>
      </c>
      <c r="B545" s="1516" t="s">
        <v>1737</v>
      </c>
      <c r="C545" s="1644" t="s">
        <v>178</v>
      </c>
      <c r="E545" s="1642"/>
    </row>
    <row r="546" spans="1:5" ht="18.75">
      <c r="A546" s="1496" t="s">
        <v>1417</v>
      </c>
      <c r="B546" s="1516" t="s">
        <v>1738</v>
      </c>
      <c r="C546" s="1644" t="s">
        <v>178</v>
      </c>
      <c r="E546" s="1642"/>
    </row>
    <row r="547" spans="1:5" ht="18.75">
      <c r="A547" s="1496" t="s">
        <v>1418</v>
      </c>
      <c r="B547" s="1516" t="s">
        <v>1739</v>
      </c>
      <c r="C547" s="1644" t="s">
        <v>178</v>
      </c>
      <c r="E547" s="1642"/>
    </row>
    <row r="548" spans="1:5" ht="18.75">
      <c r="A548" s="1496" t="s">
        <v>1419</v>
      </c>
      <c r="B548" s="1516" t="s">
        <v>1740</v>
      </c>
      <c r="C548" s="1644" t="s">
        <v>178</v>
      </c>
      <c r="E548" s="1642"/>
    </row>
    <row r="549" spans="1:5" ht="18.75">
      <c r="A549" s="1496" t="s">
        <v>1420</v>
      </c>
      <c r="B549" s="1516" t="s">
        <v>1741</v>
      </c>
      <c r="C549" s="1644" t="s">
        <v>178</v>
      </c>
      <c r="E549" s="1642"/>
    </row>
    <row r="550" spans="1:5" ht="18.75">
      <c r="A550" s="1496" t="s">
        <v>1421</v>
      </c>
      <c r="B550" s="1516" t="s">
        <v>1742</v>
      </c>
      <c r="C550" s="1644" t="s">
        <v>178</v>
      </c>
      <c r="E550" s="1642"/>
    </row>
    <row r="551" spans="1:5" ht="19.5">
      <c r="A551" s="1496" t="s">
        <v>1422</v>
      </c>
      <c r="B551" s="1517" t="s">
        <v>1743</v>
      </c>
      <c r="C551" s="1644" t="s">
        <v>178</v>
      </c>
      <c r="E551" s="1642"/>
    </row>
    <row r="552" spans="1:5" ht="18.75">
      <c r="A552" s="1496" t="s">
        <v>1423</v>
      </c>
      <c r="B552" s="1516" t="s">
        <v>1744</v>
      </c>
      <c r="C552" s="1644" t="s">
        <v>178</v>
      </c>
      <c r="E552" s="1642"/>
    </row>
    <row r="553" spans="1:5" ht="19.5" thickBot="1">
      <c r="A553" s="1496" t="s">
        <v>1424</v>
      </c>
      <c r="B553" s="1519" t="s">
        <v>1745</v>
      </c>
      <c r="C553" s="1644" t="s">
        <v>178</v>
      </c>
      <c r="E553" s="1642"/>
    </row>
    <row r="554" spans="1:5" ht="18.75">
      <c r="A554" s="1496" t="s">
        <v>1425</v>
      </c>
      <c r="B554" s="1515" t="s">
        <v>1746</v>
      </c>
      <c r="C554" s="1644" t="s">
        <v>178</v>
      </c>
      <c r="E554" s="1642"/>
    </row>
    <row r="555" spans="1:5" ht="18.75">
      <c r="A555" s="1496" t="s">
        <v>1426</v>
      </c>
      <c r="B555" s="1516" t="s">
        <v>1747</v>
      </c>
      <c r="C555" s="1644" t="s">
        <v>178</v>
      </c>
      <c r="E555" s="1642"/>
    </row>
    <row r="556" spans="1:5" ht="18.75">
      <c r="A556" s="1496" t="s">
        <v>1427</v>
      </c>
      <c r="B556" s="1516" t="s">
        <v>1748</v>
      </c>
      <c r="C556" s="1644" t="s">
        <v>178</v>
      </c>
      <c r="E556" s="1642"/>
    </row>
    <row r="557" spans="1:5" ht="18.75">
      <c r="A557" s="1496" t="s">
        <v>1428</v>
      </c>
      <c r="B557" s="1516" t="s">
        <v>1749</v>
      </c>
      <c r="C557" s="1644" t="s">
        <v>178</v>
      </c>
      <c r="E557" s="1642"/>
    </row>
    <row r="558" spans="1:5" ht="18.75">
      <c r="A558" s="1496" t="s">
        <v>1429</v>
      </c>
      <c r="B558" s="1516" t="s">
        <v>1750</v>
      </c>
      <c r="C558" s="1644" t="s">
        <v>178</v>
      </c>
      <c r="E558" s="1642"/>
    </row>
    <row r="559" spans="1:5" ht="19.5">
      <c r="A559" s="1496" t="s">
        <v>1430</v>
      </c>
      <c r="B559" s="1517" t="s">
        <v>1751</v>
      </c>
      <c r="C559" s="1644" t="s">
        <v>178</v>
      </c>
      <c r="E559" s="1642"/>
    </row>
    <row r="560" spans="1:5" ht="18.75">
      <c r="A560" s="1496" t="s">
        <v>1431</v>
      </c>
      <c r="B560" s="1516" t="s">
        <v>1752</v>
      </c>
      <c r="C560" s="1644" t="s">
        <v>178</v>
      </c>
      <c r="E560" s="1642"/>
    </row>
    <row r="561" spans="1:5" ht="18.75">
      <c r="A561" s="1496" t="s">
        <v>1432</v>
      </c>
      <c r="B561" s="1516" t="s">
        <v>1753</v>
      </c>
      <c r="C561" s="1644" t="s">
        <v>178</v>
      </c>
      <c r="E561" s="1642"/>
    </row>
    <row r="562" spans="1:5" ht="18.75">
      <c r="A562" s="1496" t="s">
        <v>1433</v>
      </c>
      <c r="B562" s="1516" t="s">
        <v>1754</v>
      </c>
      <c r="C562" s="1644" t="s">
        <v>178</v>
      </c>
      <c r="E562" s="1642"/>
    </row>
    <row r="563" spans="1:5" ht="18.75">
      <c r="A563" s="1496" t="s">
        <v>1434</v>
      </c>
      <c r="B563" s="1516" t="s">
        <v>1755</v>
      </c>
      <c r="C563" s="1644" t="s">
        <v>178</v>
      </c>
      <c r="E563" s="1642"/>
    </row>
    <row r="564" spans="1:5" ht="18.75">
      <c r="A564" s="1496" t="s">
        <v>1435</v>
      </c>
      <c r="B564" s="1521" t="s">
        <v>1756</v>
      </c>
      <c r="C564" s="1644" t="s">
        <v>178</v>
      </c>
      <c r="E564" s="1642"/>
    </row>
    <row r="565" spans="1:5" ht="19.5" thickBot="1">
      <c r="A565" s="1496" t="s">
        <v>1436</v>
      </c>
      <c r="B565" s="1519" t="s">
        <v>1757</v>
      </c>
      <c r="C565" s="1644" t="s">
        <v>178</v>
      </c>
      <c r="E565" s="1642"/>
    </row>
    <row r="566" spans="1:5" ht="18.75">
      <c r="A566" s="1496" t="s">
        <v>1437</v>
      </c>
      <c r="B566" s="1515" t="s">
        <v>1758</v>
      </c>
      <c r="C566" s="1644" t="s">
        <v>178</v>
      </c>
      <c r="E566" s="1642"/>
    </row>
    <row r="567" spans="1:5" ht="18.75">
      <c r="A567" s="1496" t="s">
        <v>1438</v>
      </c>
      <c r="B567" s="1516" t="s">
        <v>1759</v>
      </c>
      <c r="C567" s="1644" t="s">
        <v>178</v>
      </c>
      <c r="E567" s="1642"/>
    </row>
    <row r="568" spans="1:5" ht="18.75">
      <c r="A568" s="1496" t="s">
        <v>1439</v>
      </c>
      <c r="B568" s="1516" t="s">
        <v>1760</v>
      </c>
      <c r="C568" s="1644" t="s">
        <v>178</v>
      </c>
      <c r="E568" s="1642"/>
    </row>
    <row r="569" spans="1:5" ht="19.5">
      <c r="A569" s="1496" t="s">
        <v>1440</v>
      </c>
      <c r="B569" s="1517" t="s">
        <v>1761</v>
      </c>
      <c r="C569" s="1644" t="s">
        <v>178</v>
      </c>
      <c r="E569" s="1642"/>
    </row>
    <row r="570" spans="1:5" ht="18.75">
      <c r="A570" s="1496" t="s">
        <v>1441</v>
      </c>
      <c r="B570" s="1516" t="s">
        <v>1762</v>
      </c>
      <c r="C570" s="1644" t="s">
        <v>178</v>
      </c>
      <c r="E570" s="1642"/>
    </row>
    <row r="571" spans="1:5" ht="19.5" thickBot="1">
      <c r="A571" s="1496" t="s">
        <v>1442</v>
      </c>
      <c r="B571" s="1519" t="s">
        <v>1763</v>
      </c>
      <c r="C571" s="1644" t="s">
        <v>178</v>
      </c>
      <c r="E571" s="1642"/>
    </row>
    <row r="572" spans="1:5" ht="18.75">
      <c r="A572" s="1496" t="s">
        <v>1443</v>
      </c>
      <c r="B572" s="1522" t="s">
        <v>1764</v>
      </c>
      <c r="C572" s="1644" t="s">
        <v>178</v>
      </c>
      <c r="E572" s="1642"/>
    </row>
    <row r="573" spans="1:5" ht="18.75">
      <c r="A573" s="1496" t="s">
        <v>1444</v>
      </c>
      <c r="B573" s="1516" t="s">
        <v>1765</v>
      </c>
      <c r="C573" s="1644" t="s">
        <v>178</v>
      </c>
      <c r="E573" s="1642"/>
    </row>
    <row r="574" spans="1:5" ht="18.75">
      <c r="A574" s="1496" t="s">
        <v>1445</v>
      </c>
      <c r="B574" s="1516" t="s">
        <v>1766</v>
      </c>
      <c r="C574" s="1644" t="s">
        <v>178</v>
      </c>
      <c r="E574" s="1642"/>
    </row>
    <row r="575" spans="1:5" ht="18.75">
      <c r="A575" s="1496" t="s">
        <v>1446</v>
      </c>
      <c r="B575" s="1516" t="s">
        <v>1767</v>
      </c>
      <c r="C575" s="1644" t="s">
        <v>178</v>
      </c>
      <c r="E575" s="1642"/>
    </row>
    <row r="576" spans="1:5" ht="18.75">
      <c r="A576" s="1496" t="s">
        <v>1447</v>
      </c>
      <c r="B576" s="1516" t="s">
        <v>1768</v>
      </c>
      <c r="C576" s="1644" t="s">
        <v>178</v>
      </c>
      <c r="E576" s="1642"/>
    </row>
    <row r="577" spans="1:5" ht="18.75">
      <c r="A577" s="1496" t="s">
        <v>1448</v>
      </c>
      <c r="B577" s="1516" t="s">
        <v>1769</v>
      </c>
      <c r="C577" s="1644" t="s">
        <v>178</v>
      </c>
      <c r="E577" s="1642"/>
    </row>
    <row r="578" spans="1:5" ht="18.75">
      <c r="A578" s="1496" t="s">
        <v>1449</v>
      </c>
      <c r="B578" s="1516" t="s">
        <v>1770</v>
      </c>
      <c r="C578" s="1644" t="s">
        <v>178</v>
      </c>
      <c r="E578" s="1642"/>
    </row>
    <row r="579" spans="1:5" ht="19.5">
      <c r="A579" s="1496" t="s">
        <v>1450</v>
      </c>
      <c r="B579" s="1517" t="s">
        <v>1771</v>
      </c>
      <c r="C579" s="1644" t="s">
        <v>178</v>
      </c>
      <c r="E579" s="1642"/>
    </row>
    <row r="580" spans="1:5" ht="18.75">
      <c r="A580" s="1496" t="s">
        <v>1451</v>
      </c>
      <c r="B580" s="1516" t="s">
        <v>1772</v>
      </c>
      <c r="C580" s="1644" t="s">
        <v>178</v>
      </c>
      <c r="E580" s="1642"/>
    </row>
    <row r="581" spans="1:5" ht="18.75">
      <c r="A581" s="1496" t="s">
        <v>1452</v>
      </c>
      <c r="B581" s="1516" t="s">
        <v>1773</v>
      </c>
      <c r="C581" s="1644" t="s">
        <v>178</v>
      </c>
      <c r="E581" s="1642"/>
    </row>
    <row r="582" spans="1:5" ht="19.5" thickBot="1">
      <c r="A582" s="1496" t="s">
        <v>1453</v>
      </c>
      <c r="B582" s="1519" t="s">
        <v>1774</v>
      </c>
      <c r="C582" s="1644" t="s">
        <v>178</v>
      </c>
      <c r="E582" s="1642"/>
    </row>
    <row r="583" spans="1:5" ht="18.75">
      <c r="A583" s="1496" t="s">
        <v>1454</v>
      </c>
      <c r="B583" s="1522" t="s">
        <v>1775</v>
      </c>
      <c r="C583" s="1644" t="s">
        <v>178</v>
      </c>
      <c r="E583" s="1642"/>
    </row>
    <row r="584" spans="1:5" ht="18.75">
      <c r="A584" s="1496" t="s">
        <v>1455</v>
      </c>
      <c r="B584" s="1516" t="s">
        <v>1776</v>
      </c>
      <c r="C584" s="1644" t="s">
        <v>178</v>
      </c>
      <c r="E584" s="1642"/>
    </row>
    <row r="585" spans="1:5" ht="18.75">
      <c r="A585" s="1496" t="s">
        <v>1456</v>
      </c>
      <c r="B585" s="1516" t="s">
        <v>1777</v>
      </c>
      <c r="C585" s="1644" t="s">
        <v>178</v>
      </c>
      <c r="E585" s="1642"/>
    </row>
    <row r="586" spans="1:5" ht="18.75">
      <c r="A586" s="1496" t="s">
        <v>1457</v>
      </c>
      <c r="B586" s="1516" t="s">
        <v>1778</v>
      </c>
      <c r="C586" s="1644" t="s">
        <v>178</v>
      </c>
      <c r="E586" s="1642"/>
    </row>
    <row r="587" spans="1:5" ht="18.75">
      <c r="A587" s="1496" t="s">
        <v>1458</v>
      </c>
      <c r="B587" s="1516" t="s">
        <v>1779</v>
      </c>
      <c r="C587" s="1644" t="s">
        <v>178</v>
      </c>
      <c r="E587" s="1642"/>
    </row>
    <row r="588" spans="1:5" ht="18.75">
      <c r="A588" s="1496" t="s">
        <v>1459</v>
      </c>
      <c r="B588" s="1516" t="s">
        <v>1780</v>
      </c>
      <c r="C588" s="1644" t="s">
        <v>178</v>
      </c>
      <c r="E588" s="1642"/>
    </row>
    <row r="589" spans="1:5" ht="18.75">
      <c r="A589" s="1496" t="s">
        <v>1460</v>
      </c>
      <c r="B589" s="1516" t="s">
        <v>1781</v>
      </c>
      <c r="C589" s="1644" t="s">
        <v>178</v>
      </c>
      <c r="E589" s="1642"/>
    </row>
    <row r="590" spans="1:5" ht="18.75">
      <c r="A590" s="1496" t="s">
        <v>1461</v>
      </c>
      <c r="B590" s="1516" t="s">
        <v>1782</v>
      </c>
      <c r="C590" s="1644" t="s">
        <v>178</v>
      </c>
      <c r="E590" s="1642"/>
    </row>
    <row r="591" spans="1:5" ht="19.5">
      <c r="A591" s="1496" t="s">
        <v>1462</v>
      </c>
      <c r="B591" s="1517" t="s">
        <v>1783</v>
      </c>
      <c r="C591" s="1644" t="s">
        <v>178</v>
      </c>
      <c r="E591" s="1642"/>
    </row>
    <row r="592" spans="1:5" ht="18.75">
      <c r="A592" s="1496" t="s">
        <v>1463</v>
      </c>
      <c r="B592" s="1516" t="s">
        <v>1784</v>
      </c>
      <c r="C592" s="1644" t="s">
        <v>178</v>
      </c>
      <c r="E592" s="1642"/>
    </row>
    <row r="593" spans="1:5" ht="18.75">
      <c r="A593" s="1496" t="s">
        <v>1464</v>
      </c>
      <c r="B593" s="1516" t="s">
        <v>1785</v>
      </c>
      <c r="C593" s="1644" t="s">
        <v>178</v>
      </c>
      <c r="E593" s="1642"/>
    </row>
    <row r="594" spans="1:5" ht="18.75">
      <c r="A594" s="1496" t="s">
        <v>1465</v>
      </c>
      <c r="B594" s="1516" t="s">
        <v>1786</v>
      </c>
      <c r="C594" s="1644" t="s">
        <v>178</v>
      </c>
      <c r="E594" s="1642"/>
    </row>
    <row r="595" spans="1:5" ht="18.75">
      <c r="A595" s="1496" t="s">
        <v>1466</v>
      </c>
      <c r="B595" s="1516" t="s">
        <v>1787</v>
      </c>
      <c r="C595" s="1644" t="s">
        <v>178</v>
      </c>
      <c r="E595" s="1642"/>
    </row>
    <row r="596" spans="1:5" ht="18.75">
      <c r="A596" s="1496" t="s">
        <v>1467</v>
      </c>
      <c r="B596" s="1516" t="s">
        <v>1788</v>
      </c>
      <c r="C596" s="1644" t="s">
        <v>178</v>
      </c>
      <c r="E596" s="1642"/>
    </row>
    <row r="597" spans="1:5" ht="18.75">
      <c r="A597" s="1496" t="s">
        <v>1468</v>
      </c>
      <c r="B597" s="1516" t="s">
        <v>1789</v>
      </c>
      <c r="C597" s="1644" t="s">
        <v>178</v>
      </c>
      <c r="E597" s="1642"/>
    </row>
    <row r="598" spans="1:5" ht="18.75">
      <c r="A598" s="1496" t="s">
        <v>1469</v>
      </c>
      <c r="B598" s="1516" t="s">
        <v>1790</v>
      </c>
      <c r="C598" s="1644" t="s">
        <v>178</v>
      </c>
      <c r="E598" s="1642"/>
    </row>
    <row r="599" spans="1:5" ht="18.75">
      <c r="A599" s="1496" t="s">
        <v>1470</v>
      </c>
      <c r="B599" s="1516" t="s">
        <v>1791</v>
      </c>
      <c r="C599" s="1644" t="s">
        <v>178</v>
      </c>
      <c r="E599" s="1642"/>
    </row>
    <row r="600" spans="1:5" ht="19.5" thickBot="1">
      <c r="A600" s="1496" t="s">
        <v>1471</v>
      </c>
      <c r="B600" s="1523" t="s">
        <v>1792</v>
      </c>
      <c r="C600" s="1644" t="s">
        <v>178</v>
      </c>
      <c r="E600" s="1642"/>
    </row>
    <row r="601" spans="1:5" ht="18.75">
      <c r="A601" s="1496" t="s">
        <v>1472</v>
      </c>
      <c r="B601" s="1515" t="s">
        <v>1793</v>
      </c>
      <c r="C601" s="1644" t="s">
        <v>178</v>
      </c>
      <c r="E601" s="1642"/>
    </row>
    <row r="602" spans="1:5" ht="18.75">
      <c r="A602" s="1496" t="s">
        <v>1473</v>
      </c>
      <c r="B602" s="1516" t="s">
        <v>1794</v>
      </c>
      <c r="C602" s="1644" t="s">
        <v>178</v>
      </c>
      <c r="E602" s="1642"/>
    </row>
    <row r="603" spans="1:5" ht="18.75">
      <c r="A603" s="1496" t="s">
        <v>1474</v>
      </c>
      <c r="B603" s="1516" t="s">
        <v>1795</v>
      </c>
      <c r="C603" s="1644" t="s">
        <v>178</v>
      </c>
      <c r="E603" s="1642"/>
    </row>
    <row r="604" spans="1:5" ht="18.75">
      <c r="A604" s="1496" t="s">
        <v>1475</v>
      </c>
      <c r="B604" s="1516" t="s">
        <v>1796</v>
      </c>
      <c r="C604" s="1644" t="s">
        <v>178</v>
      </c>
      <c r="E604" s="1642"/>
    </row>
    <row r="605" spans="1:5" ht="19.5">
      <c r="A605" s="1496" t="s">
        <v>1476</v>
      </c>
      <c r="B605" s="1517" t="s">
        <v>1797</v>
      </c>
      <c r="C605" s="1644" t="s">
        <v>178</v>
      </c>
      <c r="E605" s="1642"/>
    </row>
    <row r="606" spans="1:5" ht="18.75">
      <c r="A606" s="1496" t="s">
        <v>1477</v>
      </c>
      <c r="B606" s="1516" t="s">
        <v>1798</v>
      </c>
      <c r="C606" s="1644" t="s">
        <v>178</v>
      </c>
      <c r="E606" s="1642"/>
    </row>
    <row r="607" spans="1:5" ht="19.5" thickBot="1">
      <c r="A607" s="1496" t="s">
        <v>1478</v>
      </c>
      <c r="B607" s="1519" t="s">
        <v>1799</v>
      </c>
      <c r="C607" s="1644" t="s">
        <v>178</v>
      </c>
      <c r="E607" s="1642"/>
    </row>
    <row r="608" spans="1:5" ht="18.75">
      <c r="A608" s="1496" t="s">
        <v>1479</v>
      </c>
      <c r="B608" s="1515" t="s">
        <v>1800</v>
      </c>
      <c r="C608" s="1644" t="s">
        <v>178</v>
      </c>
      <c r="E608" s="1642"/>
    </row>
    <row r="609" spans="1:5" ht="18.75">
      <c r="A609" s="1496" t="s">
        <v>1480</v>
      </c>
      <c r="B609" s="1516" t="s">
        <v>1659</v>
      </c>
      <c r="C609" s="1644" t="s">
        <v>178</v>
      </c>
      <c r="E609" s="1642"/>
    </row>
    <row r="610" spans="1:5" ht="18.75">
      <c r="A610" s="1496" t="s">
        <v>1481</v>
      </c>
      <c r="B610" s="1516" t="s">
        <v>1801</v>
      </c>
      <c r="C610" s="1644" t="s">
        <v>178</v>
      </c>
      <c r="E610" s="1642"/>
    </row>
    <row r="611" spans="1:5" ht="18.75">
      <c r="A611" s="1496" t="s">
        <v>1482</v>
      </c>
      <c r="B611" s="1516" t="s">
        <v>1802</v>
      </c>
      <c r="C611" s="1644" t="s">
        <v>178</v>
      </c>
      <c r="E611" s="1642"/>
    </row>
    <row r="612" spans="1:5" ht="18.75">
      <c r="A612" s="1496" t="s">
        <v>1483</v>
      </c>
      <c r="B612" s="1516" t="s">
        <v>1803</v>
      </c>
      <c r="C612" s="1644" t="s">
        <v>178</v>
      </c>
      <c r="E612" s="1642"/>
    </row>
    <row r="613" spans="1:5" ht="19.5">
      <c r="A613" s="1496" t="s">
        <v>1484</v>
      </c>
      <c r="B613" s="1517" t="s">
        <v>1804</v>
      </c>
      <c r="C613" s="1644" t="s">
        <v>178</v>
      </c>
      <c r="E613" s="1642"/>
    </row>
    <row r="614" spans="1:5" ht="18.75">
      <c r="A614" s="1496" t="s">
        <v>1485</v>
      </c>
      <c r="B614" s="1516" t="s">
        <v>1805</v>
      </c>
      <c r="C614" s="1644" t="s">
        <v>178</v>
      </c>
      <c r="E614" s="1642"/>
    </row>
    <row r="615" spans="1:5" ht="19.5" thickBot="1">
      <c r="A615" s="1496" t="s">
        <v>1486</v>
      </c>
      <c r="B615" s="1519" t="s">
        <v>1806</v>
      </c>
      <c r="C615" s="1644" t="s">
        <v>178</v>
      </c>
      <c r="E615" s="1642"/>
    </row>
    <row r="616" spans="1:5" ht="18.75">
      <c r="A616" s="1496" t="s">
        <v>1487</v>
      </c>
      <c r="B616" s="1515" t="s">
        <v>1807</v>
      </c>
      <c r="C616" s="1644" t="s">
        <v>178</v>
      </c>
      <c r="E616" s="1642"/>
    </row>
    <row r="617" spans="1:5" ht="18.75">
      <c r="A617" s="1496" t="s">
        <v>1488</v>
      </c>
      <c r="B617" s="1516" t="s">
        <v>1808</v>
      </c>
      <c r="C617" s="1644" t="s">
        <v>178</v>
      </c>
      <c r="E617" s="1642"/>
    </row>
    <row r="618" spans="1:5" ht="18.75">
      <c r="A618" s="1496" t="s">
        <v>1489</v>
      </c>
      <c r="B618" s="1516" t="s">
        <v>1809</v>
      </c>
      <c r="C618" s="1644" t="s">
        <v>178</v>
      </c>
      <c r="E618" s="1642"/>
    </row>
    <row r="619" spans="1:5" ht="18.75">
      <c r="A619" s="1496" t="s">
        <v>1490</v>
      </c>
      <c r="B619" s="1516" t="s">
        <v>1810</v>
      </c>
      <c r="C619" s="1644" t="s">
        <v>178</v>
      </c>
      <c r="E619" s="1642"/>
    </row>
    <row r="620" spans="1:5" ht="19.5">
      <c r="A620" s="1496" t="s">
        <v>1491</v>
      </c>
      <c r="B620" s="1517" t="s">
        <v>1811</v>
      </c>
      <c r="C620" s="1644" t="s">
        <v>178</v>
      </c>
      <c r="E620" s="1642"/>
    </row>
    <row r="621" spans="1:5" ht="18.75">
      <c r="A621" s="1496" t="s">
        <v>1492</v>
      </c>
      <c r="B621" s="1516" t="s">
        <v>1812</v>
      </c>
      <c r="C621" s="1644" t="s">
        <v>178</v>
      </c>
      <c r="E621" s="1642"/>
    </row>
    <row r="622" spans="1:5" ht="19.5" thickBot="1">
      <c r="A622" s="1496" t="s">
        <v>1493</v>
      </c>
      <c r="B622" s="1519" t="s">
        <v>1813</v>
      </c>
      <c r="C622" s="1644" t="s">
        <v>178</v>
      </c>
      <c r="E622" s="1642"/>
    </row>
    <row r="623" spans="1:5" ht="18.75">
      <c r="A623" s="1496" t="s">
        <v>1494</v>
      </c>
      <c r="B623" s="1515" t="s">
        <v>1814</v>
      </c>
      <c r="C623" s="1644" t="s">
        <v>178</v>
      </c>
      <c r="E623" s="1642"/>
    </row>
    <row r="624" spans="1:5" ht="18.75">
      <c r="A624" s="1496" t="s">
        <v>1495</v>
      </c>
      <c r="B624" s="1516" t="s">
        <v>1815</v>
      </c>
      <c r="C624" s="1644" t="s">
        <v>178</v>
      </c>
      <c r="E624" s="1642"/>
    </row>
    <row r="625" spans="1:5" ht="19.5">
      <c r="A625" s="1496" t="s">
        <v>1496</v>
      </c>
      <c r="B625" s="1517" t="s">
        <v>1816</v>
      </c>
      <c r="C625" s="1644" t="s">
        <v>178</v>
      </c>
      <c r="E625" s="1642"/>
    </row>
    <row r="626" spans="1:5" ht="19.5" thickBot="1">
      <c r="A626" s="1496" t="s">
        <v>1497</v>
      </c>
      <c r="B626" s="1519" t="s">
        <v>1817</v>
      </c>
      <c r="C626" s="1644" t="s">
        <v>178</v>
      </c>
      <c r="E626" s="1642"/>
    </row>
    <row r="627" spans="1:5" ht="18.75">
      <c r="A627" s="1496" t="s">
        <v>1498</v>
      </c>
      <c r="B627" s="1515" t="s">
        <v>1818</v>
      </c>
      <c r="C627" s="1644" t="s">
        <v>178</v>
      </c>
      <c r="E627" s="1642"/>
    </row>
    <row r="628" spans="1:5" ht="18.75">
      <c r="A628" s="1496" t="s">
        <v>1499</v>
      </c>
      <c r="B628" s="1516" t="s">
        <v>1819</v>
      </c>
      <c r="C628" s="1644" t="s">
        <v>178</v>
      </c>
      <c r="E628" s="1642"/>
    </row>
    <row r="629" spans="1:5" ht="18.75">
      <c r="A629" s="1496" t="s">
        <v>1500</v>
      </c>
      <c r="B629" s="1516" t="s">
        <v>1820</v>
      </c>
      <c r="C629" s="1644" t="s">
        <v>178</v>
      </c>
      <c r="E629" s="1642"/>
    </row>
    <row r="630" spans="1:5" ht="18.75">
      <c r="A630" s="1496" t="s">
        <v>1501</v>
      </c>
      <c r="B630" s="1516" t="s">
        <v>1821</v>
      </c>
      <c r="C630" s="1644" t="s">
        <v>178</v>
      </c>
      <c r="E630" s="1642"/>
    </row>
    <row r="631" spans="1:5" ht="18.75">
      <c r="A631" s="1496" t="s">
        <v>1502</v>
      </c>
      <c r="B631" s="1516" t="s">
        <v>1822</v>
      </c>
      <c r="C631" s="1644" t="s">
        <v>178</v>
      </c>
      <c r="E631" s="1642"/>
    </row>
    <row r="632" spans="1:5" ht="18.75">
      <c r="A632" s="1496" t="s">
        <v>1503</v>
      </c>
      <c r="B632" s="1516" t="s">
        <v>1823</v>
      </c>
      <c r="C632" s="1644" t="s">
        <v>178</v>
      </c>
      <c r="E632" s="1642"/>
    </row>
    <row r="633" spans="1:5" ht="18.75">
      <c r="A633" s="1496" t="s">
        <v>1504</v>
      </c>
      <c r="B633" s="1516" t="s">
        <v>1824</v>
      </c>
      <c r="C633" s="1644" t="s">
        <v>178</v>
      </c>
      <c r="E633" s="1642"/>
    </row>
    <row r="634" spans="1:5" ht="18.75">
      <c r="A634" s="1496" t="s">
        <v>1505</v>
      </c>
      <c r="B634" s="1516" t="s">
        <v>1825</v>
      </c>
      <c r="C634" s="1644" t="s">
        <v>178</v>
      </c>
      <c r="E634" s="1642"/>
    </row>
    <row r="635" spans="1:5" ht="19.5">
      <c r="A635" s="1496" t="s">
        <v>1506</v>
      </c>
      <c r="B635" s="1517" t="s">
        <v>1826</v>
      </c>
      <c r="C635" s="1644" t="s">
        <v>178</v>
      </c>
      <c r="E635" s="1642"/>
    </row>
    <row r="636" spans="1:5" ht="19.5" thickBot="1">
      <c r="A636" s="1496" t="s">
        <v>1507</v>
      </c>
      <c r="B636" s="1519" t="s">
        <v>1827</v>
      </c>
      <c r="C636" s="1644" t="s">
        <v>178</v>
      </c>
      <c r="E636" s="1642"/>
    </row>
    <row r="637" spans="1:5" ht="18.75">
      <c r="A637" s="1496" t="s">
        <v>1508</v>
      </c>
      <c r="B637" s="1515" t="s">
        <v>310</v>
      </c>
      <c r="C637" s="1644" t="s">
        <v>178</v>
      </c>
      <c r="E637" s="1642"/>
    </row>
    <row r="638" spans="1:5" ht="18.75">
      <c r="A638" s="1496" t="s">
        <v>1509</v>
      </c>
      <c r="B638" s="1516" t="s">
        <v>311</v>
      </c>
      <c r="C638" s="1644" t="s">
        <v>178</v>
      </c>
      <c r="E638" s="1642"/>
    </row>
    <row r="639" spans="1:5" ht="18.75">
      <c r="A639" s="1496" t="s">
        <v>1510</v>
      </c>
      <c r="B639" s="1516" t="s">
        <v>312</v>
      </c>
      <c r="C639" s="1644" t="s">
        <v>178</v>
      </c>
      <c r="E639" s="1642"/>
    </row>
    <row r="640" spans="1:5" ht="18.75">
      <c r="A640" s="1496" t="s">
        <v>1511</v>
      </c>
      <c r="B640" s="1516" t="s">
        <v>313</v>
      </c>
      <c r="C640" s="1644" t="s">
        <v>178</v>
      </c>
      <c r="E640" s="1642"/>
    </row>
    <row r="641" spans="1:5" ht="18.75">
      <c r="A641" s="1496" t="s">
        <v>1512</v>
      </c>
      <c r="B641" s="1516" t="s">
        <v>314</v>
      </c>
      <c r="C641" s="1644" t="s">
        <v>178</v>
      </c>
      <c r="E641" s="1642"/>
    </row>
    <row r="642" spans="1:5" ht="18.75">
      <c r="A642" s="1496" t="s">
        <v>1513</v>
      </c>
      <c r="B642" s="1516" t="s">
        <v>315</v>
      </c>
      <c r="C642" s="1644" t="s">
        <v>178</v>
      </c>
      <c r="E642" s="1642"/>
    </row>
    <row r="643" spans="1:5" ht="18.75">
      <c r="A643" s="1496" t="s">
        <v>1514</v>
      </c>
      <c r="B643" s="1516" t="s">
        <v>316</v>
      </c>
      <c r="C643" s="1644" t="s">
        <v>178</v>
      </c>
      <c r="E643" s="1642"/>
    </row>
    <row r="644" spans="1:5" ht="18.75">
      <c r="A644" s="1496" t="s">
        <v>1515</v>
      </c>
      <c r="B644" s="1516" t="s">
        <v>317</v>
      </c>
      <c r="C644" s="1644" t="s">
        <v>178</v>
      </c>
      <c r="E644" s="1642"/>
    </row>
    <row r="645" spans="1:5" ht="18.75">
      <c r="A645" s="1496" t="s">
        <v>1516</v>
      </c>
      <c r="B645" s="1516" t="s">
        <v>734</v>
      </c>
      <c r="C645" s="1644" t="s">
        <v>178</v>
      </c>
      <c r="E645" s="1642"/>
    </row>
    <row r="646" spans="1:5" ht="18.75">
      <c r="A646" s="1496" t="s">
        <v>1517</v>
      </c>
      <c r="B646" s="1516" t="s">
        <v>735</v>
      </c>
      <c r="C646" s="1644" t="s">
        <v>178</v>
      </c>
      <c r="E646" s="1642"/>
    </row>
    <row r="647" spans="1:5" ht="18.75">
      <c r="A647" s="1496" t="s">
        <v>1518</v>
      </c>
      <c r="B647" s="1516" t="s">
        <v>736</v>
      </c>
      <c r="C647" s="1644" t="s">
        <v>178</v>
      </c>
      <c r="E647" s="1642"/>
    </row>
    <row r="648" spans="1:5" ht="18.75">
      <c r="A648" s="1496" t="s">
        <v>1519</v>
      </c>
      <c r="B648" s="1516" t="s">
        <v>737</v>
      </c>
      <c r="C648" s="1644" t="s">
        <v>178</v>
      </c>
      <c r="E648" s="1642"/>
    </row>
    <row r="649" spans="1:5" ht="18.75">
      <c r="A649" s="1496" t="s">
        <v>1520</v>
      </c>
      <c r="B649" s="1516" t="s">
        <v>738</v>
      </c>
      <c r="C649" s="1644" t="s">
        <v>178</v>
      </c>
      <c r="E649" s="1642"/>
    </row>
    <row r="650" spans="1:5" ht="18.75">
      <c r="A650" s="1496" t="s">
        <v>1521</v>
      </c>
      <c r="B650" s="1516" t="s">
        <v>739</v>
      </c>
      <c r="C650" s="1644" t="s">
        <v>178</v>
      </c>
      <c r="E650" s="1642"/>
    </row>
    <row r="651" spans="1:5" ht="18.75">
      <c r="A651" s="1496" t="s">
        <v>1522</v>
      </c>
      <c r="B651" s="1516" t="s">
        <v>740</v>
      </c>
      <c r="C651" s="1644" t="s">
        <v>178</v>
      </c>
      <c r="E651" s="1642"/>
    </row>
    <row r="652" spans="1:5" ht="18.75">
      <c r="A652" s="1496" t="s">
        <v>1523</v>
      </c>
      <c r="B652" s="1516" t="s">
        <v>741</v>
      </c>
      <c r="C652" s="1644" t="s">
        <v>178</v>
      </c>
      <c r="E652" s="1642"/>
    </row>
    <row r="653" spans="1:5" ht="18.75">
      <c r="A653" s="1496" t="s">
        <v>1524</v>
      </c>
      <c r="B653" s="1516" t="s">
        <v>742</v>
      </c>
      <c r="C653" s="1644" t="s">
        <v>178</v>
      </c>
      <c r="E653" s="1642"/>
    </row>
    <row r="654" spans="1:5" ht="18.75">
      <c r="A654" s="1496" t="s">
        <v>1525</v>
      </c>
      <c r="B654" s="1516" t="s">
        <v>743</v>
      </c>
      <c r="C654" s="1644" t="s">
        <v>178</v>
      </c>
      <c r="E654" s="1642"/>
    </row>
    <row r="655" spans="1:5" ht="18.75">
      <c r="A655" s="1496" t="s">
        <v>1526</v>
      </c>
      <c r="B655" s="1516" t="s">
        <v>744</v>
      </c>
      <c r="C655" s="1644" t="s">
        <v>178</v>
      </c>
      <c r="E655" s="1642"/>
    </row>
    <row r="656" spans="1:5" ht="18.75">
      <c r="A656" s="1496" t="s">
        <v>1527</v>
      </c>
      <c r="B656" s="1516" t="s">
        <v>745</v>
      </c>
      <c r="C656" s="1644" t="s">
        <v>178</v>
      </c>
      <c r="E656" s="1642"/>
    </row>
    <row r="657" spans="1:5" ht="18.75">
      <c r="A657" s="1496" t="s">
        <v>1528</v>
      </c>
      <c r="B657" s="1516" t="s">
        <v>746</v>
      </c>
      <c r="C657" s="1644" t="s">
        <v>178</v>
      </c>
      <c r="E657" s="1642"/>
    </row>
    <row r="658" spans="1:5" ht="18.75">
      <c r="A658" s="1496" t="s">
        <v>1529</v>
      </c>
      <c r="B658" s="1516" t="s">
        <v>747</v>
      </c>
      <c r="C658" s="1644" t="s">
        <v>178</v>
      </c>
      <c r="E658" s="1642"/>
    </row>
    <row r="659" spans="1:5" ht="18.75">
      <c r="A659" s="1496" t="s">
        <v>1530</v>
      </c>
      <c r="B659" s="1516" t="s">
        <v>748</v>
      </c>
      <c r="C659" s="1644" t="s">
        <v>178</v>
      </c>
      <c r="E659" s="1642"/>
    </row>
    <row r="660" spans="1:5" ht="18.75">
      <c r="A660" s="1496" t="s">
        <v>1531</v>
      </c>
      <c r="B660" s="1516" t="s">
        <v>749</v>
      </c>
      <c r="C660" s="1644" t="s">
        <v>178</v>
      </c>
      <c r="E660" s="1642"/>
    </row>
    <row r="661" spans="1:5" ht="20.25" thickBot="1">
      <c r="A661" s="1496" t="s">
        <v>1532</v>
      </c>
      <c r="B661" s="1524" t="s">
        <v>750</v>
      </c>
      <c r="C661" s="1644" t="s">
        <v>178</v>
      </c>
      <c r="E661" s="1642"/>
    </row>
    <row r="662" spans="1:5" ht="18.75">
      <c r="A662" s="1496" t="s">
        <v>1533</v>
      </c>
      <c r="B662" s="1515" t="s">
        <v>1828</v>
      </c>
      <c r="C662" s="1644" t="s">
        <v>178</v>
      </c>
      <c r="E662" s="1642"/>
    </row>
    <row r="663" spans="1:5" ht="18.75">
      <c r="A663" s="1496" t="s">
        <v>1534</v>
      </c>
      <c r="B663" s="1516" t="s">
        <v>1829</v>
      </c>
      <c r="C663" s="1644" t="s">
        <v>178</v>
      </c>
      <c r="E663" s="1642"/>
    </row>
    <row r="664" spans="1:5" ht="18.75">
      <c r="A664" s="1496" t="s">
        <v>1535</v>
      </c>
      <c r="B664" s="1516" t="s">
        <v>1830</v>
      </c>
      <c r="C664" s="1644" t="s">
        <v>178</v>
      </c>
      <c r="E664" s="1642"/>
    </row>
    <row r="665" spans="1:5" ht="18.75">
      <c r="A665" s="1496" t="s">
        <v>1536</v>
      </c>
      <c r="B665" s="1516" t="s">
        <v>1831</v>
      </c>
      <c r="C665" s="1644" t="s">
        <v>178</v>
      </c>
      <c r="E665" s="1642"/>
    </row>
    <row r="666" spans="1:5" ht="18.75">
      <c r="A666" s="1496" t="s">
        <v>1537</v>
      </c>
      <c r="B666" s="1516" t="s">
        <v>1832</v>
      </c>
      <c r="C666" s="1644" t="s">
        <v>178</v>
      </c>
      <c r="E666" s="1642"/>
    </row>
    <row r="667" spans="1:5" ht="18.75">
      <c r="A667" s="1496" t="s">
        <v>1538</v>
      </c>
      <c r="B667" s="1516" t="s">
        <v>1833</v>
      </c>
      <c r="C667" s="1644" t="s">
        <v>178</v>
      </c>
      <c r="E667" s="1642"/>
    </row>
    <row r="668" spans="1:5" ht="18.75">
      <c r="A668" s="1496" t="s">
        <v>1539</v>
      </c>
      <c r="B668" s="1516" t="s">
        <v>1834</v>
      </c>
      <c r="C668" s="1644" t="s">
        <v>178</v>
      </c>
      <c r="E668" s="1642"/>
    </row>
    <row r="669" spans="1:5" ht="18.75">
      <c r="A669" s="1496" t="s">
        <v>1540</v>
      </c>
      <c r="B669" s="1516" t="s">
        <v>1835</v>
      </c>
      <c r="C669" s="1644" t="s">
        <v>178</v>
      </c>
      <c r="E669" s="1642"/>
    </row>
    <row r="670" spans="1:5" ht="18.75">
      <c r="A670" s="1496" t="s">
        <v>1541</v>
      </c>
      <c r="B670" s="1516" t="s">
        <v>1836</v>
      </c>
      <c r="C670" s="1644" t="s">
        <v>178</v>
      </c>
      <c r="E670" s="1642"/>
    </row>
    <row r="671" spans="1:5" ht="18.75">
      <c r="A671" s="1496" t="s">
        <v>1542</v>
      </c>
      <c r="B671" s="1516" t="s">
        <v>1837</v>
      </c>
      <c r="C671" s="1644" t="s">
        <v>178</v>
      </c>
      <c r="E671" s="1642"/>
    </row>
    <row r="672" spans="1:5" ht="18.75">
      <c r="A672" s="1496" t="s">
        <v>1543</v>
      </c>
      <c r="B672" s="1516" t="s">
        <v>1838</v>
      </c>
      <c r="C672" s="1644" t="s">
        <v>178</v>
      </c>
      <c r="E672" s="1642"/>
    </row>
    <row r="673" spans="1:5" ht="18.75">
      <c r="A673" s="1496" t="s">
        <v>1544</v>
      </c>
      <c r="B673" s="1516" t="s">
        <v>1839</v>
      </c>
      <c r="C673" s="1644" t="s">
        <v>178</v>
      </c>
      <c r="E673" s="1642"/>
    </row>
    <row r="674" spans="1:5" ht="18.75">
      <c r="A674" s="1496" t="s">
        <v>1545</v>
      </c>
      <c r="B674" s="1516" t="s">
        <v>1840</v>
      </c>
      <c r="C674" s="1644" t="s">
        <v>178</v>
      </c>
      <c r="E674" s="1642"/>
    </row>
    <row r="675" spans="1:5" ht="18.75">
      <c r="A675" s="1496" t="s">
        <v>1546</v>
      </c>
      <c r="B675" s="1516" t="s">
        <v>1841</v>
      </c>
      <c r="C675" s="1644" t="s">
        <v>178</v>
      </c>
      <c r="E675" s="1642"/>
    </row>
    <row r="676" spans="1:5" ht="18.75">
      <c r="A676" s="1496" t="s">
        <v>1547</v>
      </c>
      <c r="B676" s="1516" t="s">
        <v>1842</v>
      </c>
      <c r="C676" s="1644" t="s">
        <v>178</v>
      </c>
      <c r="E676" s="1642"/>
    </row>
    <row r="677" spans="1:5" ht="18.75">
      <c r="A677" s="1496" t="s">
        <v>1548</v>
      </c>
      <c r="B677" s="1516" t="s">
        <v>1843</v>
      </c>
      <c r="C677" s="1644" t="s">
        <v>178</v>
      </c>
      <c r="E677" s="1642"/>
    </row>
    <row r="678" spans="1:5" ht="18.75">
      <c r="A678" s="1496" t="s">
        <v>1549</v>
      </c>
      <c r="B678" s="1516" t="s">
        <v>1844</v>
      </c>
      <c r="C678" s="1644" t="s">
        <v>178</v>
      </c>
      <c r="E678" s="1642"/>
    </row>
    <row r="679" spans="1:5" ht="18.75">
      <c r="A679" s="1496" t="s">
        <v>1550</v>
      </c>
      <c r="B679" s="1516" t="s">
        <v>1845</v>
      </c>
      <c r="C679" s="1644" t="s">
        <v>178</v>
      </c>
      <c r="E679" s="1642"/>
    </row>
    <row r="680" spans="1:5" ht="18.75">
      <c r="A680" s="1496" t="s">
        <v>1551</v>
      </c>
      <c r="B680" s="1516" t="s">
        <v>1846</v>
      </c>
      <c r="C680" s="1644" t="s">
        <v>178</v>
      </c>
      <c r="E680" s="1642"/>
    </row>
    <row r="681" spans="1:5" ht="18.75">
      <c r="A681" s="1496" t="s">
        <v>1552</v>
      </c>
      <c r="B681" s="1516" t="s">
        <v>1847</v>
      </c>
      <c r="C681" s="1644" t="s">
        <v>178</v>
      </c>
      <c r="E681" s="1642"/>
    </row>
    <row r="682" spans="1:5" ht="18.75">
      <c r="A682" s="1496" t="s">
        <v>1553</v>
      </c>
      <c r="B682" s="1516" t="s">
        <v>1848</v>
      </c>
      <c r="C682" s="1644" t="s">
        <v>178</v>
      </c>
      <c r="E682" s="1642"/>
    </row>
    <row r="683" spans="1:5" ht="19.5" thickBot="1">
      <c r="A683" s="1496" t="s">
        <v>1554</v>
      </c>
      <c r="B683" s="1519" t="s">
        <v>1849</v>
      </c>
      <c r="C683" s="1644" t="s">
        <v>178</v>
      </c>
      <c r="E683" s="1642"/>
    </row>
    <row r="684" spans="1:5" ht="18.75">
      <c r="A684" s="1496" t="s">
        <v>1555</v>
      </c>
      <c r="B684" s="1515" t="s">
        <v>1850</v>
      </c>
      <c r="C684" s="1644" t="s">
        <v>178</v>
      </c>
      <c r="E684" s="1642"/>
    </row>
    <row r="685" spans="1:5" ht="18.75">
      <c r="A685" s="1496" t="s">
        <v>1556</v>
      </c>
      <c r="B685" s="1516" t="s">
        <v>1851</v>
      </c>
      <c r="C685" s="1644" t="s">
        <v>178</v>
      </c>
      <c r="E685" s="1642"/>
    </row>
    <row r="686" spans="1:5" ht="18.75">
      <c r="A686" s="1496" t="s">
        <v>1557</v>
      </c>
      <c r="B686" s="1516" t="s">
        <v>1852</v>
      </c>
      <c r="C686" s="1644" t="s">
        <v>178</v>
      </c>
      <c r="E686" s="1642"/>
    </row>
    <row r="687" spans="1:5" ht="18.75">
      <c r="A687" s="1496" t="s">
        <v>1558</v>
      </c>
      <c r="B687" s="1516" t="s">
        <v>1853</v>
      </c>
      <c r="C687" s="1644" t="s">
        <v>178</v>
      </c>
      <c r="E687" s="1642"/>
    </row>
    <row r="688" spans="1:5" ht="18.75">
      <c r="A688" s="1496" t="s">
        <v>1559</v>
      </c>
      <c r="B688" s="1516" t="s">
        <v>1854</v>
      </c>
      <c r="C688" s="1644" t="s">
        <v>178</v>
      </c>
      <c r="E688" s="1642"/>
    </row>
    <row r="689" spans="1:3" ht="18.75">
      <c r="A689" s="1496" t="s">
        <v>1560</v>
      </c>
      <c r="B689" s="1516" t="s">
        <v>1855</v>
      </c>
      <c r="C689" s="1644" t="s">
        <v>178</v>
      </c>
    </row>
    <row r="690" spans="1:3" ht="18.75">
      <c r="A690" s="1496" t="s">
        <v>1561</v>
      </c>
      <c r="B690" s="1516" t="s">
        <v>1856</v>
      </c>
      <c r="C690" s="1644" t="s">
        <v>178</v>
      </c>
    </row>
    <row r="691" spans="1:3" ht="18.75">
      <c r="A691" s="1496" t="s">
        <v>1562</v>
      </c>
      <c r="B691" s="1516" t="s">
        <v>1857</v>
      </c>
      <c r="C691" s="1644" t="s">
        <v>178</v>
      </c>
    </row>
    <row r="692" spans="1:3" ht="18.75">
      <c r="A692" s="1496" t="s">
        <v>1563</v>
      </c>
      <c r="B692" s="1516" t="s">
        <v>1858</v>
      </c>
      <c r="C692" s="1644" t="s">
        <v>178</v>
      </c>
    </row>
    <row r="693" spans="1:3" ht="19.5">
      <c r="A693" s="1496" t="s">
        <v>1564</v>
      </c>
      <c r="B693" s="1517" t="s">
        <v>1859</v>
      </c>
      <c r="C693" s="1644" t="s">
        <v>178</v>
      </c>
    </row>
    <row r="694" spans="1:3" ht="19.5" thickBot="1">
      <c r="A694" s="1496" t="s">
        <v>1565</v>
      </c>
      <c r="B694" s="1519" t="s">
        <v>1860</v>
      </c>
      <c r="C694" s="1644" t="s">
        <v>178</v>
      </c>
    </row>
    <row r="695" spans="1:3" ht="18.75">
      <c r="A695" s="1496" t="s">
        <v>1566</v>
      </c>
      <c r="B695" s="1515" t="s">
        <v>1861</v>
      </c>
      <c r="C695" s="1644" t="s">
        <v>178</v>
      </c>
    </row>
    <row r="696" spans="1:3" ht="18.75">
      <c r="A696" s="1496" t="s">
        <v>1567</v>
      </c>
      <c r="B696" s="1516" t="s">
        <v>1862</v>
      </c>
      <c r="C696" s="1644" t="s">
        <v>178</v>
      </c>
    </row>
    <row r="697" spans="1:3" ht="18.75">
      <c r="A697" s="1496" t="s">
        <v>1568</v>
      </c>
      <c r="B697" s="1516" t="s">
        <v>1863</v>
      </c>
      <c r="C697" s="1644" t="s">
        <v>178</v>
      </c>
    </row>
    <row r="698" spans="1:3" ht="18.75">
      <c r="A698" s="1496" t="s">
        <v>1569</v>
      </c>
      <c r="B698" s="1516" t="s">
        <v>1864</v>
      </c>
      <c r="C698" s="1644" t="s">
        <v>178</v>
      </c>
    </row>
    <row r="699" spans="1:3" ht="20.25" thickBot="1">
      <c r="A699" s="1496" t="s">
        <v>1570</v>
      </c>
      <c r="B699" s="1524" t="s">
        <v>1865</v>
      </c>
      <c r="C699" s="1644" t="s">
        <v>178</v>
      </c>
    </row>
    <row r="700" spans="1:3" ht="18.75">
      <c r="A700" s="1496" t="s">
        <v>1571</v>
      </c>
      <c r="B700" s="1515" t="s">
        <v>1866</v>
      </c>
      <c r="C700" s="1644" t="s">
        <v>178</v>
      </c>
    </row>
    <row r="701" spans="1:3" ht="18.75">
      <c r="A701" s="1496" t="s">
        <v>1572</v>
      </c>
      <c r="B701" s="1516" t="s">
        <v>1867</v>
      </c>
      <c r="C701" s="1644" t="s">
        <v>178</v>
      </c>
    </row>
    <row r="702" spans="1:3" ht="18.75">
      <c r="A702" s="1496" t="s">
        <v>1573</v>
      </c>
      <c r="B702" s="1516" t="s">
        <v>1868</v>
      </c>
      <c r="C702" s="1644" t="s">
        <v>178</v>
      </c>
    </row>
    <row r="703" spans="1:3" ht="18.75">
      <c r="A703" s="1496" t="s">
        <v>1574</v>
      </c>
      <c r="B703" s="1516" t="s">
        <v>1869</v>
      </c>
      <c r="C703" s="1644" t="s">
        <v>178</v>
      </c>
    </row>
    <row r="704" spans="1:3" ht="18.75">
      <c r="A704" s="1496" t="s">
        <v>1575</v>
      </c>
      <c r="B704" s="1516" t="s">
        <v>1870</v>
      </c>
      <c r="C704" s="1644" t="s">
        <v>178</v>
      </c>
    </row>
    <row r="705" spans="1:3" ht="18.75">
      <c r="A705" s="1496" t="s">
        <v>1576</v>
      </c>
      <c r="B705" s="1516" t="s">
        <v>1871</v>
      </c>
      <c r="C705" s="1644" t="s">
        <v>178</v>
      </c>
    </row>
    <row r="706" spans="1:3" ht="18.75">
      <c r="A706" s="1496" t="s">
        <v>1577</v>
      </c>
      <c r="B706" s="1516" t="s">
        <v>1872</v>
      </c>
      <c r="C706" s="1644" t="s">
        <v>178</v>
      </c>
    </row>
    <row r="707" spans="1:3" ht="18.75">
      <c r="A707" s="1496" t="s">
        <v>1578</v>
      </c>
      <c r="B707" s="1516" t="s">
        <v>1873</v>
      </c>
      <c r="C707" s="1644" t="s">
        <v>178</v>
      </c>
    </row>
    <row r="708" spans="1:3" ht="18.75">
      <c r="A708" s="1496" t="s">
        <v>1579</v>
      </c>
      <c r="B708" s="1516" t="s">
        <v>1874</v>
      </c>
      <c r="C708" s="1644" t="s">
        <v>178</v>
      </c>
    </row>
    <row r="709" spans="1:3" ht="18.75">
      <c r="A709" s="1496" t="s">
        <v>1580</v>
      </c>
      <c r="B709" s="1516" t="s">
        <v>1875</v>
      </c>
      <c r="C709" s="1644" t="s">
        <v>178</v>
      </c>
    </row>
    <row r="710" spans="1:3" ht="20.25" thickBot="1">
      <c r="A710" s="1496" t="s">
        <v>1581</v>
      </c>
      <c r="B710" s="1524" t="s">
        <v>1876</v>
      </c>
      <c r="C710" s="1644" t="s">
        <v>178</v>
      </c>
    </row>
    <row r="711" spans="1:3" ht="18.75">
      <c r="A711" s="1496" t="s">
        <v>1582</v>
      </c>
      <c r="B711" s="1515" t="s">
        <v>1877</v>
      </c>
      <c r="C711" s="1644" t="s">
        <v>178</v>
      </c>
    </row>
    <row r="712" spans="1:3" ht="18.75">
      <c r="A712" s="1496" t="s">
        <v>1583</v>
      </c>
      <c r="B712" s="1516" t="s">
        <v>1878</v>
      </c>
      <c r="C712" s="1644" t="s">
        <v>178</v>
      </c>
    </row>
    <row r="713" spans="1:3" ht="18.75">
      <c r="A713" s="1496" t="s">
        <v>1584</v>
      </c>
      <c r="B713" s="1516" t="s">
        <v>1879</v>
      </c>
      <c r="C713" s="1644" t="s">
        <v>178</v>
      </c>
    </row>
    <row r="714" spans="1:3" ht="18.75">
      <c r="A714" s="1496" t="s">
        <v>1585</v>
      </c>
      <c r="B714" s="1516" t="s">
        <v>1880</v>
      </c>
      <c r="C714" s="1644" t="s">
        <v>178</v>
      </c>
    </row>
    <row r="715" spans="1:3" ht="18.75">
      <c r="A715" s="1496" t="s">
        <v>1586</v>
      </c>
      <c r="B715" s="1516" t="s">
        <v>1881</v>
      </c>
      <c r="C715" s="1644" t="s">
        <v>178</v>
      </c>
    </row>
    <row r="716" spans="1:3" ht="18.75">
      <c r="A716" s="1496" t="s">
        <v>1587</v>
      </c>
      <c r="B716" s="1516" t="s">
        <v>1882</v>
      </c>
      <c r="C716" s="1644" t="s">
        <v>178</v>
      </c>
    </row>
    <row r="717" spans="1:3" ht="18.75">
      <c r="A717" s="1496" t="s">
        <v>1588</v>
      </c>
      <c r="B717" s="1516" t="s">
        <v>1883</v>
      </c>
      <c r="C717" s="1644" t="s">
        <v>178</v>
      </c>
    </row>
    <row r="718" spans="1:3" ht="18.75">
      <c r="A718" s="1496" t="s">
        <v>1589</v>
      </c>
      <c r="B718" s="1516" t="s">
        <v>1884</v>
      </c>
      <c r="C718" s="1644" t="s">
        <v>178</v>
      </c>
    </row>
    <row r="719" spans="1:3" ht="18.75">
      <c r="A719" s="1496" t="s">
        <v>1590</v>
      </c>
      <c r="B719" s="1516" t="s">
        <v>1885</v>
      </c>
      <c r="C719" s="1644" t="s">
        <v>178</v>
      </c>
    </row>
    <row r="720" spans="1:3" ht="20.25" thickBot="1">
      <c r="A720" s="1496" t="s">
        <v>1591</v>
      </c>
      <c r="B720" s="1524" t="s">
        <v>1886</v>
      </c>
      <c r="C720" s="1644" t="s">
        <v>178</v>
      </c>
    </row>
    <row r="721" spans="1:3" ht="18.75">
      <c r="A721" s="1496" t="s">
        <v>1592</v>
      </c>
      <c r="B721" s="1515" t="s">
        <v>1887</v>
      </c>
      <c r="C721" s="1644" t="s">
        <v>178</v>
      </c>
    </row>
    <row r="722" spans="1:3" ht="18.75">
      <c r="A722" s="1496" t="s">
        <v>1593</v>
      </c>
      <c r="B722" s="1516" t="s">
        <v>1888</v>
      </c>
      <c r="C722" s="1644" t="s">
        <v>178</v>
      </c>
    </row>
    <row r="723" spans="1:3" ht="18.75">
      <c r="A723" s="1496" t="s">
        <v>1594</v>
      </c>
      <c r="B723" s="1516" t="s">
        <v>1889</v>
      </c>
      <c r="C723" s="1644" t="s">
        <v>178</v>
      </c>
    </row>
    <row r="724" spans="1:3" ht="18.75">
      <c r="A724" s="1496" t="s">
        <v>1595</v>
      </c>
      <c r="B724" s="1516" t="s">
        <v>1890</v>
      </c>
      <c r="C724" s="1644" t="s">
        <v>178</v>
      </c>
    </row>
    <row r="725" spans="1:3" ht="20.25" thickBot="1">
      <c r="A725" s="1496" t="s">
        <v>1596</v>
      </c>
      <c r="B725" s="1524" t="s">
        <v>1891</v>
      </c>
      <c r="C725" s="1644" t="s">
        <v>178</v>
      </c>
    </row>
    <row r="726" spans="1:3" ht="19.5">
      <c r="A726" s="1646"/>
      <c r="B726" s="1647"/>
      <c r="C726" s="1644"/>
    </row>
    <row r="727" spans="1:3">
      <c r="A727" s="1525" t="s">
        <v>778</v>
      </c>
      <c r="B727" s="1525" t="s">
        <v>777</v>
      </c>
      <c r="C727" s="1526" t="s">
        <v>778</v>
      </c>
    </row>
    <row r="728" spans="1:3">
      <c r="A728" s="1648"/>
      <c r="B728" s="1527">
        <v>46053</v>
      </c>
      <c r="C728" s="1648" t="s">
        <v>1597</v>
      </c>
    </row>
    <row r="729" spans="1:3">
      <c r="A729" s="1648"/>
      <c r="B729" s="1527">
        <v>46081</v>
      </c>
      <c r="C729" s="1648" t="s">
        <v>1598</v>
      </c>
    </row>
    <row r="730" spans="1:3">
      <c r="A730" s="1648"/>
      <c r="B730" s="1527">
        <v>46112</v>
      </c>
      <c r="C730" s="1648" t="s">
        <v>1599</v>
      </c>
    </row>
    <row r="731" spans="1:3">
      <c r="A731" s="1648"/>
      <c r="B731" s="1527">
        <v>46142</v>
      </c>
      <c r="C731" s="1648" t="s">
        <v>1600</v>
      </c>
    </row>
    <row r="732" spans="1:3">
      <c r="A732" s="1648"/>
      <c r="B732" s="1527">
        <v>46173</v>
      </c>
      <c r="C732" s="1648" t="s">
        <v>1601</v>
      </c>
    </row>
    <row r="733" spans="1:3">
      <c r="A733" s="1648"/>
      <c r="B733" s="1527">
        <v>46203</v>
      </c>
      <c r="C733" s="1648" t="s">
        <v>1602</v>
      </c>
    </row>
    <row r="734" spans="1:3">
      <c r="A734" s="1648"/>
      <c r="B734" s="1527">
        <v>46234</v>
      </c>
      <c r="C734" s="1648" t="s">
        <v>1603</v>
      </c>
    </row>
    <row r="735" spans="1:3">
      <c r="A735" s="1648"/>
      <c r="B735" s="1527">
        <v>46265</v>
      </c>
      <c r="C735" s="1648" t="s">
        <v>1604</v>
      </c>
    </row>
    <row r="736" spans="1:3">
      <c r="A736" s="1648"/>
      <c r="B736" s="1527">
        <v>46295</v>
      </c>
      <c r="C736" s="1648" t="s">
        <v>1605</v>
      </c>
    </row>
    <row r="737" spans="1:3">
      <c r="A737" s="1648"/>
      <c r="B737" s="1527">
        <v>46326</v>
      </c>
      <c r="C737" s="1648" t="s">
        <v>1606</v>
      </c>
    </row>
    <row r="738" spans="1:3">
      <c r="A738" s="1648"/>
      <c r="B738" s="1527">
        <v>46356</v>
      </c>
      <c r="C738" s="1648" t="s">
        <v>1607</v>
      </c>
    </row>
    <row r="739" spans="1:3">
      <c r="A739" s="1648"/>
      <c r="B739" s="1527">
        <v>46387</v>
      </c>
      <c r="C739" s="1648" t="s">
        <v>1608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3"/>
  <dimension ref="A1:U1200"/>
  <sheetViews>
    <sheetView topLeftCell="A11" zoomScale="75" zoomScaleNormal="75" workbookViewId="0">
      <selection activeCell="S22" sqref="S22"/>
    </sheetView>
  </sheetViews>
  <sheetFormatPr defaultRowHeight="12.75"/>
  <cols>
    <col min="1" max="1" width="10.28515625" style="61" customWidth="1"/>
    <col min="2" max="2" width="9.7109375" style="61" customWidth="1"/>
    <col min="3" max="3" width="18.140625" style="61" customWidth="1"/>
    <col min="4" max="4" width="11.5703125" style="61" customWidth="1"/>
    <col min="5" max="5" width="13.85546875" style="61" customWidth="1"/>
    <col min="6" max="6" width="15.5703125" style="61" customWidth="1"/>
    <col min="7" max="7" width="12.140625" style="61" customWidth="1"/>
    <col min="8" max="8" width="12.7109375" style="61" customWidth="1"/>
    <col min="9" max="9" width="7.140625" style="62" customWidth="1"/>
    <col min="10" max="10" width="13.28515625" style="62" customWidth="1"/>
    <col min="11" max="11" width="90.42578125" style="63" customWidth="1"/>
    <col min="12" max="12" width="16.85546875" style="64" customWidth="1"/>
    <col min="13" max="13" width="23.140625" style="64" customWidth="1"/>
    <col min="14" max="18" width="15" style="64" customWidth="1"/>
    <col min="19" max="19" width="15" style="75" customWidth="1"/>
    <col min="20" max="20" width="2.28515625" style="65" customWidth="1"/>
    <col min="21" max="21" width="1" style="65" customWidth="1"/>
    <col min="22" max="23" width="9.140625" style="65" customWidth="1"/>
    <col min="24" max="16384" width="9.140625" style="65"/>
  </cols>
  <sheetData>
    <row r="1" spans="1:21">
      <c r="A1" s="61" t="s">
        <v>692</v>
      </c>
      <c r="B1" s="61">
        <v>140</v>
      </c>
      <c r="I1" s="61"/>
    </row>
    <row r="2" spans="1:21">
      <c r="A2" s="61" t="s">
        <v>693</v>
      </c>
      <c r="B2" s="61" t="s">
        <v>2052</v>
      </c>
      <c r="I2" s="61"/>
    </row>
    <row r="3" spans="1:21">
      <c r="A3" s="61" t="s">
        <v>694</v>
      </c>
      <c r="B3" s="61" t="s">
        <v>2151</v>
      </c>
      <c r="I3" s="61"/>
    </row>
    <row r="4" spans="1:21" ht="15.75">
      <c r="A4" s="61" t="s">
        <v>695</v>
      </c>
      <c r="B4" s="61" t="s">
        <v>2053</v>
      </c>
      <c r="C4" s="66"/>
      <c r="I4" s="61"/>
    </row>
    <row r="5" spans="1:21" ht="31.5" customHeight="1">
      <c r="A5" s="61" t="s">
        <v>696</v>
      </c>
      <c r="B5" s="78"/>
      <c r="C5" s="78"/>
    </row>
    <row r="6" spans="1:21">
      <c r="A6" s="67"/>
      <c r="B6" s="68"/>
    </row>
    <row r="8" spans="1:21">
      <c r="B8" s="61" t="s">
        <v>1203</v>
      </c>
      <c r="I8" s="61"/>
    </row>
    <row r="9" spans="1:21">
      <c r="I9" s="61"/>
    </row>
    <row r="10" spans="1:21">
      <c r="I10" s="61"/>
    </row>
    <row r="11" spans="1:21" ht="18.75">
      <c r="A11" s="61" t="s">
        <v>775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75">
      <c r="A12" s="61">
        <v>1</v>
      </c>
      <c r="I12" s="6"/>
      <c r="J12" s="6"/>
      <c r="K12" s="516"/>
      <c r="L12" s="38"/>
      <c r="M12" s="38"/>
      <c r="N12" s="38"/>
      <c r="O12" s="38"/>
      <c r="P12" s="38"/>
      <c r="Q12" s="38"/>
      <c r="R12" s="38"/>
      <c r="S12" s="38"/>
      <c r="T12" s="7" t="str">
        <f>(IF($E148&lt;&gt;0,$M$2,IF($L148&lt;&gt;0,$M$2,"")))</f>
        <v/>
      </c>
      <c r="U12" s="8"/>
    </row>
    <row r="13" spans="1:21" ht="15.75">
      <c r="A13" s="61">
        <v>2</v>
      </c>
      <c r="I13" s="6"/>
      <c r="J13" s="1352"/>
      <c r="K13" s="1353"/>
      <c r="L13" s="38"/>
      <c r="M13" s="38"/>
      <c r="N13" s="38"/>
      <c r="O13" s="38"/>
      <c r="P13" s="38"/>
      <c r="Q13" s="38"/>
      <c r="R13" s="38"/>
      <c r="S13" s="38"/>
      <c r="T13" s="7" t="str">
        <f>(IF($E148&lt;&gt;0,$M$2,IF($L148&lt;&gt;0,$M$2,"")))</f>
        <v/>
      </c>
      <c r="U13" s="8"/>
    </row>
    <row r="14" spans="1:21" ht="37.5" customHeight="1">
      <c r="A14" s="61">
        <v>3</v>
      </c>
      <c r="H14" s="1445"/>
      <c r="I14" s="1849">
        <f>$B$7</f>
        <v>0</v>
      </c>
      <c r="J14" s="1850"/>
      <c r="K14" s="1850"/>
      <c r="L14" s="242"/>
      <c r="M14" s="242"/>
      <c r="N14" s="237"/>
      <c r="O14" s="237"/>
      <c r="P14" s="237"/>
      <c r="Q14" s="237"/>
      <c r="R14" s="237"/>
      <c r="S14" s="237"/>
      <c r="T14" s="7" t="str">
        <f>(IF($E148&lt;&gt;0,$M$2,IF($L148&lt;&gt;0,$M$2,"")))</f>
        <v/>
      </c>
      <c r="U14" s="8"/>
    </row>
    <row r="15" spans="1:21" ht="15.75">
      <c r="A15" s="61">
        <v>4</v>
      </c>
      <c r="I15" s="228"/>
      <c r="J15" s="390"/>
      <c r="K15" s="399"/>
      <c r="L15" s="405" t="s">
        <v>456</v>
      </c>
      <c r="M15" s="405" t="s">
        <v>807</v>
      </c>
      <c r="N15" s="237"/>
      <c r="O15" s="1349" t="s">
        <v>1204</v>
      </c>
      <c r="P15" s="1350"/>
      <c r="Q15" s="1351"/>
      <c r="R15" s="237"/>
      <c r="S15" s="237"/>
      <c r="T15" s="7" t="str">
        <f>(IF($E148&lt;&gt;0,$M$2,IF($L148&lt;&gt;0,$M$2,"")))</f>
        <v/>
      </c>
      <c r="U15" s="8"/>
    </row>
    <row r="16" spans="1:21" ht="18.75" customHeight="1">
      <c r="A16" s="61">
        <v>5</v>
      </c>
      <c r="I16" s="1851">
        <f>$B$9</f>
        <v>0</v>
      </c>
      <c r="J16" s="1852"/>
      <c r="K16" s="1853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(IF($E148&lt;&gt;0,$M$2,IF($L148&lt;&gt;0,$M$2,"")))</f>
        <v/>
      </c>
      <c r="U16" s="8"/>
    </row>
    <row r="17" spans="1:21" ht="15.7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(IF($E148&lt;&gt;0,$M$2,IF($L148&lt;&gt;0,$M$2,"")))</f>
        <v/>
      </c>
      <c r="U17" s="8"/>
    </row>
    <row r="18" spans="1:21" ht="15.7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(IF($E148&lt;&gt;0,$M$2,IF($L148&lt;&gt;0,$M$2,"")))</f>
        <v/>
      </c>
      <c r="U18" s="8"/>
    </row>
    <row r="19" spans="1:21" ht="18.75" customHeight="1">
      <c r="A19" s="61">
        <v>8</v>
      </c>
      <c r="I19" s="1854">
        <f>$B$12</f>
        <v>0</v>
      </c>
      <c r="J19" s="1855"/>
      <c r="K19" s="1856"/>
      <c r="L19" s="409" t="s">
        <v>857</v>
      </c>
      <c r="M19" s="1347">
        <f>$F$12</f>
        <v>0</v>
      </c>
      <c r="N19" s="237"/>
      <c r="O19" s="237"/>
      <c r="P19" s="237"/>
      <c r="Q19" s="237"/>
      <c r="R19" s="237"/>
      <c r="S19" s="237"/>
      <c r="T19" s="7" t="str">
        <f>(IF($E148&lt;&gt;0,$M$2,IF($L148&lt;&gt;0,$M$2,"")))</f>
        <v/>
      </c>
      <c r="U19" s="8"/>
    </row>
    <row r="20" spans="1:21" ht="15.75">
      <c r="A20" s="61">
        <v>9</v>
      </c>
      <c r="I20" s="233">
        <f>$B$13</f>
        <v>0</v>
      </c>
      <c r="J20" s="228"/>
      <c r="K20" s="229"/>
      <c r="L20" s="1348"/>
      <c r="M20" s="242"/>
      <c r="N20" s="237"/>
      <c r="O20" s="237"/>
      <c r="P20" s="237"/>
      <c r="Q20" s="237"/>
      <c r="R20" s="237"/>
      <c r="S20" s="237"/>
      <c r="T20" s="7" t="str">
        <f>(IF($E148&lt;&gt;0,$M$2,IF($L148&lt;&gt;0,$M$2,"")))</f>
        <v/>
      </c>
      <c r="U20" s="8"/>
    </row>
    <row r="21" spans="1:21" ht="19.5">
      <c r="A21" s="61">
        <v>10</v>
      </c>
      <c r="I21" s="236"/>
      <c r="J21" s="237"/>
      <c r="K21" s="124" t="s">
        <v>858</v>
      </c>
      <c r="L21" s="238">
        <f>$E$15</f>
        <v>0</v>
      </c>
      <c r="M21" s="413">
        <f>$F$15</f>
        <v>0</v>
      </c>
      <c r="N21" s="218"/>
      <c r="O21" s="218"/>
      <c r="P21" s="218"/>
      <c r="Q21" s="218"/>
      <c r="R21" s="218"/>
      <c r="S21" s="218"/>
      <c r="T21" s="7" t="str">
        <f>(IF($E148&lt;&gt;0,$M$2,IF($L148&lt;&gt;0,$M$2,"")))</f>
        <v/>
      </c>
      <c r="U21" s="8"/>
    </row>
    <row r="22" spans="1:21" ht="16.5" thickBot="1">
      <c r="A22" s="61">
        <v>11</v>
      </c>
      <c r="I22" s="228"/>
      <c r="J22" s="390"/>
      <c r="K22" s="399"/>
      <c r="L22" s="237"/>
      <c r="M22" s="408"/>
      <c r="N22" s="408"/>
      <c r="O22" s="408"/>
      <c r="P22" s="408"/>
      <c r="Q22" s="408"/>
      <c r="R22" s="408"/>
      <c r="S22" s="245">
        <f>+$L$18</f>
        <v>0</v>
      </c>
      <c r="T22" s="7" t="str">
        <f>(IF($E148&lt;&gt;0,$M$2,IF($L148&lt;&gt;0,$M$2,"")))</f>
        <v/>
      </c>
      <c r="U22" s="8"/>
    </row>
    <row r="23" spans="1:21" ht="19.5" customHeight="1">
      <c r="A23" s="61">
        <v>12</v>
      </c>
      <c r="I23" s="246"/>
      <c r="J23" s="247"/>
      <c r="K23" s="248" t="s">
        <v>697</v>
      </c>
      <c r="L23" s="1857" t="str">
        <f>CONCATENATE("Уточнен план ",$C$3)</f>
        <v xml:space="preserve">Уточнен план </v>
      </c>
      <c r="M23" s="1858"/>
      <c r="N23" s="1858"/>
      <c r="O23" s="1859"/>
      <c r="P23" s="1860" t="str">
        <f>CONCATENATE("Отчет ",$C$3)</f>
        <v xml:space="preserve">Отчет </v>
      </c>
      <c r="Q23" s="1861"/>
      <c r="R23" s="1861"/>
      <c r="S23" s="1862"/>
      <c r="T23" s="7" t="str">
        <f>(IF($E148&lt;&gt;0,$M$2,IF($L148&lt;&gt;0,$M$2,"")))</f>
        <v/>
      </c>
      <c r="U23" s="8"/>
    </row>
    <row r="24" spans="1:21" ht="58.5" customHeight="1" thickBot="1">
      <c r="A24" s="61">
        <v>13</v>
      </c>
      <c r="I24" s="249" t="s">
        <v>61</v>
      </c>
      <c r="J24" s="250" t="s">
        <v>458</v>
      </c>
      <c r="K24" s="251" t="s">
        <v>698</v>
      </c>
      <c r="L24" s="1389">
        <f>$E$20</f>
        <v>0</v>
      </c>
      <c r="M24" s="1393">
        <f>$F$20</f>
        <v>0</v>
      </c>
      <c r="N24" s="1394">
        <f>$G$20</f>
        <v>0</v>
      </c>
      <c r="O24" s="1395">
        <f>$H$20</f>
        <v>0</v>
      </c>
      <c r="P24" s="252">
        <f>$I$20</f>
        <v>0</v>
      </c>
      <c r="Q24" s="253">
        <f>$J$20</f>
        <v>0</v>
      </c>
      <c r="R24" s="254">
        <f>$K$20</f>
        <v>0</v>
      </c>
      <c r="S24" s="1568">
        <f>$L$20</f>
        <v>0</v>
      </c>
      <c r="T24" s="7" t="str">
        <f>(IF($E148&lt;&gt;0,$M$2,IF($L148&lt;&gt;0,$M$2,"")))</f>
        <v/>
      </c>
      <c r="U24" s="8"/>
    </row>
    <row r="25" spans="1:21" ht="18.75">
      <c r="A25" s="61">
        <v>14</v>
      </c>
      <c r="I25" s="257"/>
      <c r="J25" s="258"/>
      <c r="K25" s="259" t="s">
        <v>727</v>
      </c>
      <c r="L25" s="1440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0">
        <f>$I$21</f>
        <v>0</v>
      </c>
      <c r="Q25" s="261">
        <f>$J$21</f>
        <v>0</v>
      </c>
      <c r="R25" s="262" t="str">
        <f>$K$21</f>
        <v>ФИНАНСОВО-ПРАВНА ФОРМА</v>
      </c>
      <c r="S25" s="263">
        <f>$L$21</f>
        <v>0</v>
      </c>
      <c r="T25" s="7" t="str">
        <f>(IF($E148&lt;&gt;0,$M$2,IF($L148&lt;&gt;0,$M$2,"")))</f>
        <v/>
      </c>
      <c r="U25" s="8"/>
    </row>
    <row r="26" spans="1:21" ht="15.75">
      <c r="A26" s="61">
        <v>15</v>
      </c>
      <c r="I26" s="1437"/>
      <c r="J26" s="1538" t="e">
        <f>VLOOKUP(K26,OP_LIST2,2,FALSE)</f>
        <v>#N/A</v>
      </c>
      <c r="K26" s="1443"/>
      <c r="L26" s="388"/>
      <c r="M26" s="1427"/>
      <c r="N26" s="1428"/>
      <c r="O26" s="1429"/>
      <c r="P26" s="1427"/>
      <c r="Q26" s="1428"/>
      <c r="R26" s="1429"/>
      <c r="S26" s="1426"/>
      <c r="T26" s="7" t="str">
        <f>(IF($E148&lt;&gt;0,$M$2,IF($L148&lt;&gt;0,$M$2,"")))</f>
        <v/>
      </c>
      <c r="U26" s="8"/>
    </row>
    <row r="27" spans="1:21" ht="15.75">
      <c r="A27" s="61">
        <v>16</v>
      </c>
      <c r="I27" s="1606" t="s">
        <v>1973</v>
      </c>
      <c r="J27" s="1444">
        <f>VLOOKUP(K28,EBK_DEIN2,2,FALSE)</f>
        <v>0</v>
      </c>
      <c r="K27" s="1443" t="s">
        <v>776</v>
      </c>
      <c r="L27" s="388"/>
      <c r="M27" s="1430"/>
      <c r="N27" s="1431"/>
      <c r="O27" s="1432"/>
      <c r="P27" s="1430"/>
      <c r="Q27" s="1431"/>
      <c r="R27" s="1432"/>
      <c r="S27" s="1426"/>
      <c r="T27" s="7" t="str">
        <f>(IF($E148&lt;&gt;0,$M$2,IF($L148&lt;&gt;0,$M$2,"")))</f>
        <v/>
      </c>
      <c r="U27" s="8"/>
    </row>
    <row r="28" spans="1:21" ht="15.75">
      <c r="A28" s="61">
        <v>17</v>
      </c>
      <c r="I28" s="1436"/>
      <c r="J28" s="1529">
        <f>+J27</f>
        <v>0</v>
      </c>
      <c r="K28" s="1438" t="s">
        <v>368</v>
      </c>
      <c r="L28" s="388"/>
      <c r="M28" s="1430"/>
      <c r="N28" s="1431"/>
      <c r="O28" s="1432"/>
      <c r="P28" s="1430"/>
      <c r="Q28" s="1431"/>
      <c r="R28" s="1432"/>
      <c r="S28" s="1426"/>
      <c r="T28" s="7" t="str">
        <f>(IF($E148&lt;&gt;0,$M$2,IF($L148&lt;&gt;0,$M$2,"")))</f>
        <v/>
      </c>
      <c r="U28" s="8"/>
    </row>
    <row r="29" spans="1:21" ht="15.75">
      <c r="A29" s="61">
        <v>18</v>
      </c>
      <c r="I29" s="1441"/>
      <c r="J29" s="1439"/>
      <c r="K29" s="1442" t="s">
        <v>699</v>
      </c>
      <c r="L29" s="388"/>
      <c r="M29" s="1433"/>
      <c r="N29" s="1434"/>
      <c r="O29" s="1435"/>
      <c r="P29" s="1433"/>
      <c r="Q29" s="1434"/>
      <c r="R29" s="1435"/>
      <c r="S29" s="1426"/>
      <c r="T29" s="7" t="str">
        <f>(IF($E148&lt;&gt;0,$M$2,IF($L148&lt;&gt;0,$M$2,"")))</f>
        <v/>
      </c>
      <c r="U29" s="8"/>
    </row>
    <row r="30" spans="1:21" ht="19.5" customHeight="1">
      <c r="A30" s="61">
        <v>19</v>
      </c>
      <c r="I30" s="271">
        <v>100</v>
      </c>
      <c r="J30" s="1863" t="s">
        <v>728</v>
      </c>
      <c r="K30" s="1864"/>
      <c r="L30" s="272">
        <f t="shared" ref="L30:S30" si="0">SUM(L31:L32)</f>
        <v>0</v>
      </c>
      <c r="M30" s="273">
        <f t="shared" si="0"/>
        <v>0</v>
      </c>
      <c r="N30" s="274">
        <f t="shared" si="0"/>
        <v>0</v>
      </c>
      <c r="O30" s="275">
        <f>SUM(O31:O32)</f>
        <v>0</v>
      </c>
      <c r="P30" s="273">
        <f t="shared" si="0"/>
        <v>0</v>
      </c>
      <c r="Q30" s="274">
        <f t="shared" si="0"/>
        <v>0</v>
      </c>
      <c r="R30" s="275">
        <f t="shared" si="0"/>
        <v>0</v>
      </c>
      <c r="S30" s="272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7"/>
      <c r="J31" s="278">
        <v>101</v>
      </c>
      <c r="K31" s="279" t="s">
        <v>729</v>
      </c>
      <c r="L31" s="280">
        <f>M31+N31+O31</f>
        <v>0</v>
      </c>
      <c r="M31" s="152"/>
      <c r="N31" s="153"/>
      <c r="O31" s="1404"/>
      <c r="P31" s="152"/>
      <c r="Q31" s="153"/>
      <c r="R31" s="1404"/>
      <c r="S31" s="280">
        <f>P31+Q31+R31</f>
        <v>0</v>
      </c>
      <c r="T31" s="12" t="str">
        <f t="shared" ref="T31:T94" si="1">(IF($E31&lt;&gt;0,$M$2,IF($L31&lt;&gt;0,$M$2,"")))</f>
        <v/>
      </c>
      <c r="U31" s="13"/>
    </row>
    <row r="32" spans="1:21" ht="31.5" customHeight="1">
      <c r="A32" s="61">
        <v>21</v>
      </c>
      <c r="I32" s="277"/>
      <c r="J32" s="284">
        <v>102</v>
      </c>
      <c r="K32" s="285" t="s">
        <v>730</v>
      </c>
      <c r="L32" s="286">
        <f>M32+N32+O32</f>
        <v>0</v>
      </c>
      <c r="M32" s="173"/>
      <c r="N32" s="174"/>
      <c r="O32" s="1407"/>
      <c r="P32" s="173"/>
      <c r="Q32" s="174"/>
      <c r="R32" s="1407"/>
      <c r="S32" s="286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1">
        <v>200</v>
      </c>
      <c r="J33" s="1847" t="s">
        <v>731</v>
      </c>
      <c r="K33" s="1848"/>
      <c r="L33" s="272">
        <f t="shared" ref="L33:S33" si="2">SUM(L34:L38)</f>
        <v>0</v>
      </c>
      <c r="M33" s="273">
        <f t="shared" si="2"/>
        <v>0</v>
      </c>
      <c r="N33" s="274">
        <f t="shared" si="2"/>
        <v>0</v>
      </c>
      <c r="O33" s="275">
        <f>SUM(O34:O38)</f>
        <v>0</v>
      </c>
      <c r="P33" s="273">
        <f t="shared" si="2"/>
        <v>0</v>
      </c>
      <c r="Q33" s="274">
        <f t="shared" si="2"/>
        <v>0</v>
      </c>
      <c r="R33" s="275">
        <f t="shared" si="2"/>
        <v>0</v>
      </c>
      <c r="S33" s="272">
        <f t="shared" si="2"/>
        <v>0</v>
      </c>
      <c r="T33" s="12" t="str">
        <f t="shared" si="1"/>
        <v/>
      </c>
      <c r="U33" s="13"/>
    </row>
    <row r="34" spans="1:21" ht="15.75">
      <c r="A34" s="61">
        <v>23</v>
      </c>
      <c r="I34" s="290"/>
      <c r="J34" s="278">
        <v>201</v>
      </c>
      <c r="K34" s="279" t="s">
        <v>732</v>
      </c>
      <c r="L34" s="280">
        <f>M34+N34+O34</f>
        <v>0</v>
      </c>
      <c r="M34" s="152"/>
      <c r="N34" s="153"/>
      <c r="O34" s="1404"/>
      <c r="P34" s="152"/>
      <c r="Q34" s="153"/>
      <c r="R34" s="1404"/>
      <c r="S34" s="280">
        <f>P34+Q34+R34</f>
        <v>0</v>
      </c>
      <c r="T34" s="12" t="str">
        <f t="shared" si="1"/>
        <v/>
      </c>
      <c r="U34" s="13"/>
    </row>
    <row r="35" spans="1:21" ht="15.75">
      <c r="A35" s="61">
        <v>24</v>
      </c>
      <c r="I35" s="291"/>
      <c r="J35" s="292">
        <v>202</v>
      </c>
      <c r="K35" s="293" t="s">
        <v>733</v>
      </c>
      <c r="L35" s="294">
        <f>M35+N35+O35</f>
        <v>0</v>
      </c>
      <c r="M35" s="158"/>
      <c r="N35" s="159"/>
      <c r="O35" s="1406"/>
      <c r="P35" s="158"/>
      <c r="Q35" s="159"/>
      <c r="R35" s="1406"/>
      <c r="S35" s="294">
        <f>P35+Q35+R35</f>
        <v>0</v>
      </c>
      <c r="T35" s="12" t="str">
        <f t="shared" si="1"/>
        <v/>
      </c>
      <c r="U35" s="13"/>
    </row>
    <row r="36" spans="1:21" ht="31.5">
      <c r="A36" s="61">
        <v>25</v>
      </c>
      <c r="I36" s="298"/>
      <c r="J36" s="292">
        <v>205</v>
      </c>
      <c r="K36" s="293" t="s">
        <v>584</v>
      </c>
      <c r="L36" s="294">
        <f>M36+N36+O36</f>
        <v>0</v>
      </c>
      <c r="M36" s="158"/>
      <c r="N36" s="159"/>
      <c r="O36" s="1406"/>
      <c r="P36" s="158"/>
      <c r="Q36" s="159"/>
      <c r="R36" s="1406"/>
      <c r="S36" s="294">
        <f>P36+Q36+R36</f>
        <v>0</v>
      </c>
      <c r="T36" s="12" t="str">
        <f t="shared" si="1"/>
        <v/>
      </c>
      <c r="U36" s="13"/>
    </row>
    <row r="37" spans="1:21" ht="15.75">
      <c r="A37" s="61">
        <v>26</v>
      </c>
      <c r="I37" s="298"/>
      <c r="J37" s="292">
        <v>208</v>
      </c>
      <c r="K37" s="299" t="s">
        <v>585</v>
      </c>
      <c r="L37" s="294">
        <f>M37+N37+O37</f>
        <v>0</v>
      </c>
      <c r="M37" s="158"/>
      <c r="N37" s="159"/>
      <c r="O37" s="1406"/>
      <c r="P37" s="158"/>
      <c r="Q37" s="159"/>
      <c r="R37" s="1406"/>
      <c r="S37" s="294">
        <f>P37+Q37+R37</f>
        <v>0</v>
      </c>
      <c r="T37" s="12" t="str">
        <f t="shared" si="1"/>
        <v/>
      </c>
      <c r="U37" s="13"/>
    </row>
    <row r="38" spans="1:21" ht="15.75">
      <c r="A38" s="61">
        <v>27</v>
      </c>
      <c r="I38" s="290"/>
      <c r="J38" s="284">
        <v>209</v>
      </c>
      <c r="K38" s="300" t="s">
        <v>586</v>
      </c>
      <c r="L38" s="286">
        <f>M38+N38+O38</f>
        <v>0</v>
      </c>
      <c r="M38" s="173"/>
      <c r="N38" s="174"/>
      <c r="O38" s="1407"/>
      <c r="P38" s="173"/>
      <c r="Q38" s="174"/>
      <c r="R38" s="1407"/>
      <c r="S38" s="286">
        <f>P38+Q38+R38</f>
        <v>0</v>
      </c>
      <c r="T38" s="12" t="str">
        <f t="shared" si="1"/>
        <v/>
      </c>
      <c r="U38" s="13"/>
    </row>
    <row r="39" spans="1:21" ht="15.75">
      <c r="A39" s="61">
        <v>28</v>
      </c>
      <c r="I39" s="271">
        <v>500</v>
      </c>
      <c r="J39" s="1865" t="s">
        <v>188</v>
      </c>
      <c r="K39" s="1866"/>
      <c r="L39" s="272">
        <f t="shared" ref="L39:S39" si="3">SUM(L40:L46)</f>
        <v>0</v>
      </c>
      <c r="M39" s="273">
        <f t="shared" si="3"/>
        <v>0</v>
      </c>
      <c r="N39" s="274">
        <f t="shared" si="3"/>
        <v>0</v>
      </c>
      <c r="O39" s="275">
        <f>SUM(O40:O46)</f>
        <v>0</v>
      </c>
      <c r="P39" s="273">
        <f t="shared" si="3"/>
        <v>0</v>
      </c>
      <c r="Q39" s="274">
        <f t="shared" si="3"/>
        <v>0</v>
      </c>
      <c r="R39" s="275">
        <f t="shared" si="3"/>
        <v>0</v>
      </c>
      <c r="S39" s="272">
        <f t="shared" si="3"/>
        <v>0</v>
      </c>
      <c r="T39" s="12" t="str">
        <f t="shared" si="1"/>
        <v/>
      </c>
      <c r="U39" s="13"/>
    </row>
    <row r="40" spans="1:21" ht="15.75">
      <c r="A40" s="61">
        <v>29</v>
      </c>
      <c r="I40" s="290"/>
      <c r="J40" s="301">
        <v>551</v>
      </c>
      <c r="K40" s="302" t="s">
        <v>189</v>
      </c>
      <c r="L40" s="280">
        <f t="shared" ref="L40:L47" si="4">M40+N40+O40</f>
        <v>0</v>
      </c>
      <c r="M40" s="152"/>
      <c r="N40" s="153"/>
      <c r="O40" s="1404"/>
      <c r="P40" s="152"/>
      <c r="Q40" s="153"/>
      <c r="R40" s="1404"/>
      <c r="S40" s="280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0"/>
      <c r="J41" s="303">
        <v>552</v>
      </c>
      <c r="K41" s="304" t="s">
        <v>876</v>
      </c>
      <c r="L41" s="294">
        <f t="shared" si="4"/>
        <v>0</v>
      </c>
      <c r="M41" s="158"/>
      <c r="N41" s="159"/>
      <c r="O41" s="1406"/>
      <c r="P41" s="158"/>
      <c r="Q41" s="159"/>
      <c r="R41" s="1406"/>
      <c r="S41" s="294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5"/>
      <c r="J42" s="303">
        <v>558</v>
      </c>
      <c r="K42" s="306" t="s">
        <v>838</v>
      </c>
      <c r="L42" s="294">
        <f>M42+N42+O42</f>
        <v>0</v>
      </c>
      <c r="M42" s="483">
        <v>0</v>
      </c>
      <c r="N42" s="484">
        <v>0</v>
      </c>
      <c r="O42" s="160">
        <v>0</v>
      </c>
      <c r="P42" s="483">
        <v>0</v>
      </c>
      <c r="Q42" s="484">
        <v>0</v>
      </c>
      <c r="R42" s="160">
        <v>0</v>
      </c>
      <c r="S42" s="294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5"/>
      <c r="J43" s="303">
        <v>560</v>
      </c>
      <c r="K43" s="306" t="s">
        <v>190</v>
      </c>
      <c r="L43" s="294">
        <f t="shared" si="4"/>
        <v>0</v>
      </c>
      <c r="M43" s="158"/>
      <c r="N43" s="159"/>
      <c r="O43" s="1406"/>
      <c r="P43" s="158"/>
      <c r="Q43" s="159"/>
      <c r="R43" s="1406"/>
      <c r="S43" s="294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5"/>
      <c r="J44" s="303">
        <v>580</v>
      </c>
      <c r="K44" s="304" t="s">
        <v>191</v>
      </c>
      <c r="L44" s="294">
        <f t="shared" si="4"/>
        <v>0</v>
      </c>
      <c r="M44" s="158"/>
      <c r="N44" s="159"/>
      <c r="O44" s="1406"/>
      <c r="P44" s="158"/>
      <c r="Q44" s="159"/>
      <c r="R44" s="1406"/>
      <c r="S44" s="294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0"/>
      <c r="J45" s="303">
        <v>588</v>
      </c>
      <c r="K45" s="304" t="s">
        <v>840</v>
      </c>
      <c r="L45" s="294">
        <f>M45+N45+O45</f>
        <v>0</v>
      </c>
      <c r="M45" s="483">
        <v>0</v>
      </c>
      <c r="N45" s="484">
        <v>0</v>
      </c>
      <c r="O45" s="160">
        <v>0</v>
      </c>
      <c r="P45" s="483">
        <v>0</v>
      </c>
      <c r="Q45" s="484">
        <v>0</v>
      </c>
      <c r="R45" s="160">
        <v>0</v>
      </c>
      <c r="S45" s="294">
        <f>P45+Q45+R45</f>
        <v>0</v>
      </c>
      <c r="T45" s="12" t="str">
        <f t="shared" si="1"/>
        <v/>
      </c>
      <c r="U45" s="13"/>
    </row>
    <row r="46" spans="1:21" ht="31.5">
      <c r="A46" s="61">
        <v>33</v>
      </c>
      <c r="I46" s="290"/>
      <c r="J46" s="307">
        <v>590</v>
      </c>
      <c r="K46" s="308" t="s">
        <v>192</v>
      </c>
      <c r="L46" s="286">
        <f t="shared" si="4"/>
        <v>0</v>
      </c>
      <c r="M46" s="173"/>
      <c r="N46" s="174"/>
      <c r="O46" s="1407"/>
      <c r="P46" s="173"/>
      <c r="Q46" s="174"/>
      <c r="R46" s="1407"/>
      <c r="S46" s="286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1">
        <v>800</v>
      </c>
      <c r="J47" s="1867" t="s">
        <v>193</v>
      </c>
      <c r="K47" s="1868"/>
      <c r="L47" s="309">
        <f t="shared" si="4"/>
        <v>0</v>
      </c>
      <c r="M47" s="1408"/>
      <c r="N47" s="1409"/>
      <c r="O47" s="1410"/>
      <c r="P47" s="1408"/>
      <c r="Q47" s="1409"/>
      <c r="R47" s="1410"/>
      <c r="S47" s="309">
        <f t="shared" si="5"/>
        <v>0</v>
      </c>
      <c r="T47" s="12" t="str">
        <f t="shared" si="1"/>
        <v/>
      </c>
      <c r="U47" s="13"/>
    </row>
    <row r="48" spans="1:21" ht="15.75">
      <c r="A48" s="61">
        <v>35</v>
      </c>
      <c r="I48" s="271">
        <v>1000</v>
      </c>
      <c r="J48" s="1847" t="s">
        <v>194</v>
      </c>
      <c r="K48" s="1848"/>
      <c r="L48" s="309">
        <f t="shared" ref="L48:S48" si="6">SUM(L49:L65)</f>
        <v>0</v>
      </c>
      <c r="M48" s="273">
        <f t="shared" si="6"/>
        <v>0</v>
      </c>
      <c r="N48" s="274">
        <f t="shared" si="6"/>
        <v>0</v>
      </c>
      <c r="O48" s="275">
        <f>SUM(O49:O65)</f>
        <v>0</v>
      </c>
      <c r="P48" s="273">
        <f t="shared" si="6"/>
        <v>0</v>
      </c>
      <c r="Q48" s="274">
        <f t="shared" si="6"/>
        <v>0</v>
      </c>
      <c r="R48" s="275">
        <f t="shared" si="6"/>
        <v>0</v>
      </c>
      <c r="S48" s="309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1"/>
      <c r="J49" s="278">
        <v>1011</v>
      </c>
      <c r="K49" s="310" t="s">
        <v>195</v>
      </c>
      <c r="L49" s="280">
        <f t="shared" ref="L49:L65" si="7">M49+N49+O49</f>
        <v>0</v>
      </c>
      <c r="M49" s="152"/>
      <c r="N49" s="153"/>
      <c r="O49" s="1404"/>
      <c r="P49" s="152"/>
      <c r="Q49" s="153"/>
      <c r="R49" s="1404"/>
      <c r="S49" s="280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1"/>
      <c r="J50" s="292">
        <v>1012</v>
      </c>
      <c r="K50" s="293" t="s">
        <v>196</v>
      </c>
      <c r="L50" s="294">
        <f t="shared" si="7"/>
        <v>0</v>
      </c>
      <c r="M50" s="158"/>
      <c r="N50" s="159"/>
      <c r="O50" s="1406"/>
      <c r="P50" s="158"/>
      <c r="Q50" s="159"/>
      <c r="R50" s="1406"/>
      <c r="S50" s="294">
        <f t="shared" si="8"/>
        <v>0</v>
      </c>
      <c r="T50" s="12" t="str">
        <f t="shared" si="1"/>
        <v/>
      </c>
      <c r="U50" s="13"/>
    </row>
    <row r="51" spans="1:21" ht="15.75">
      <c r="A51" s="61">
        <v>38</v>
      </c>
      <c r="E51" s="72"/>
      <c r="I51" s="291"/>
      <c r="J51" s="292">
        <v>1013</v>
      </c>
      <c r="K51" s="293" t="s">
        <v>197</v>
      </c>
      <c r="L51" s="294">
        <f t="shared" si="7"/>
        <v>0</v>
      </c>
      <c r="M51" s="158"/>
      <c r="N51" s="159"/>
      <c r="O51" s="1406"/>
      <c r="P51" s="158"/>
      <c r="Q51" s="159"/>
      <c r="R51" s="1406"/>
      <c r="S51" s="294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1"/>
      <c r="J52" s="292">
        <v>1014</v>
      </c>
      <c r="K52" s="293" t="s">
        <v>198</v>
      </c>
      <c r="L52" s="294">
        <f t="shared" si="7"/>
        <v>0</v>
      </c>
      <c r="M52" s="158"/>
      <c r="N52" s="159"/>
      <c r="O52" s="1406"/>
      <c r="P52" s="158"/>
      <c r="Q52" s="159"/>
      <c r="R52" s="1406"/>
      <c r="S52" s="294">
        <f t="shared" si="8"/>
        <v>0</v>
      </c>
      <c r="T52" s="12" t="str">
        <f t="shared" si="1"/>
        <v/>
      </c>
      <c r="U52" s="13"/>
    </row>
    <row r="53" spans="1:21" ht="15.75">
      <c r="A53" s="61">
        <v>40</v>
      </c>
      <c r="E53" s="72"/>
      <c r="I53" s="291"/>
      <c r="J53" s="292">
        <v>1015</v>
      </c>
      <c r="K53" s="293" t="s">
        <v>199</v>
      </c>
      <c r="L53" s="294">
        <f t="shared" si="7"/>
        <v>0</v>
      </c>
      <c r="M53" s="158"/>
      <c r="N53" s="159"/>
      <c r="O53" s="1406"/>
      <c r="P53" s="158"/>
      <c r="Q53" s="159"/>
      <c r="R53" s="1406"/>
      <c r="S53" s="294">
        <f t="shared" si="8"/>
        <v>0</v>
      </c>
      <c r="T53" s="12" t="str">
        <f t="shared" si="1"/>
        <v/>
      </c>
      <c r="U53" s="13"/>
    </row>
    <row r="54" spans="1:21" ht="15.75">
      <c r="A54" s="61">
        <v>41</v>
      </c>
      <c r="E54" s="72"/>
      <c r="I54" s="291"/>
      <c r="J54" s="311">
        <v>1016</v>
      </c>
      <c r="K54" s="312" t="s">
        <v>200</v>
      </c>
      <c r="L54" s="313">
        <f t="shared" si="7"/>
        <v>0</v>
      </c>
      <c r="M54" s="164"/>
      <c r="N54" s="165"/>
      <c r="O54" s="1405"/>
      <c r="P54" s="164"/>
      <c r="Q54" s="165"/>
      <c r="R54" s="1405"/>
      <c r="S54" s="313">
        <f t="shared" si="8"/>
        <v>0</v>
      </c>
      <c r="T54" s="12" t="str">
        <f t="shared" si="1"/>
        <v/>
      </c>
      <c r="U54" s="13"/>
    </row>
    <row r="55" spans="1:21" ht="15.75">
      <c r="A55" s="61">
        <v>42</v>
      </c>
      <c r="E55" s="72"/>
      <c r="I55" s="277"/>
      <c r="J55" s="317">
        <v>1020</v>
      </c>
      <c r="K55" s="318" t="s">
        <v>201</v>
      </c>
      <c r="L55" s="319">
        <f t="shared" si="7"/>
        <v>0</v>
      </c>
      <c r="M55" s="449"/>
      <c r="N55" s="450"/>
      <c r="O55" s="1414"/>
      <c r="P55" s="449"/>
      <c r="Q55" s="450"/>
      <c r="R55" s="1414"/>
      <c r="S55" s="319">
        <f t="shared" si="8"/>
        <v>0</v>
      </c>
      <c r="T55" s="12" t="str">
        <f t="shared" si="1"/>
        <v/>
      </c>
      <c r="U55" s="13"/>
    </row>
    <row r="56" spans="1:21" ht="15.75">
      <c r="A56" s="61">
        <v>43</v>
      </c>
      <c r="E56" s="72"/>
      <c r="I56" s="291"/>
      <c r="J56" s="323">
        <v>1030</v>
      </c>
      <c r="K56" s="324" t="s">
        <v>202</v>
      </c>
      <c r="L56" s="325">
        <f t="shared" si="7"/>
        <v>0</v>
      </c>
      <c r="M56" s="444"/>
      <c r="N56" s="445"/>
      <c r="O56" s="1411"/>
      <c r="P56" s="444"/>
      <c r="Q56" s="445"/>
      <c r="R56" s="1411"/>
      <c r="S56" s="325">
        <f t="shared" si="8"/>
        <v>0</v>
      </c>
      <c r="T56" s="12" t="str">
        <f t="shared" si="1"/>
        <v/>
      </c>
      <c r="U56" s="13"/>
    </row>
    <row r="57" spans="1:21" ht="15.75">
      <c r="A57" s="61">
        <v>44</v>
      </c>
      <c r="E57" s="72"/>
      <c r="I57" s="291"/>
      <c r="J57" s="317">
        <v>1051</v>
      </c>
      <c r="K57" s="330" t="s">
        <v>203</v>
      </c>
      <c r="L57" s="319">
        <f t="shared" si="7"/>
        <v>0</v>
      </c>
      <c r="M57" s="449"/>
      <c r="N57" s="450"/>
      <c r="O57" s="1414"/>
      <c r="P57" s="449"/>
      <c r="Q57" s="450"/>
      <c r="R57" s="1414"/>
      <c r="S57" s="319">
        <f t="shared" si="8"/>
        <v>0</v>
      </c>
      <c r="T57" s="12" t="str">
        <f t="shared" si="1"/>
        <v/>
      </c>
      <c r="U57" s="13"/>
    </row>
    <row r="58" spans="1:21" ht="15.75">
      <c r="A58" s="61">
        <v>45</v>
      </c>
      <c r="C58" s="65"/>
      <c r="E58" s="72"/>
      <c r="I58" s="291"/>
      <c r="J58" s="292">
        <v>1052</v>
      </c>
      <c r="K58" s="293" t="s">
        <v>204</v>
      </c>
      <c r="L58" s="294">
        <f t="shared" si="7"/>
        <v>0</v>
      </c>
      <c r="M58" s="158"/>
      <c r="N58" s="159"/>
      <c r="O58" s="1406"/>
      <c r="P58" s="158"/>
      <c r="Q58" s="159"/>
      <c r="R58" s="1406"/>
      <c r="S58" s="294">
        <f t="shared" si="8"/>
        <v>0</v>
      </c>
      <c r="T58" s="12" t="str">
        <f t="shared" si="1"/>
        <v/>
      </c>
      <c r="U58" s="13"/>
    </row>
    <row r="59" spans="1:21" ht="15.75">
      <c r="A59" s="61">
        <v>46</v>
      </c>
      <c r="E59" s="72"/>
      <c r="I59" s="291"/>
      <c r="J59" s="323">
        <v>1053</v>
      </c>
      <c r="K59" s="324" t="s">
        <v>841</v>
      </c>
      <c r="L59" s="325">
        <f t="shared" si="7"/>
        <v>0</v>
      </c>
      <c r="M59" s="444"/>
      <c r="N59" s="445"/>
      <c r="O59" s="1411"/>
      <c r="P59" s="444"/>
      <c r="Q59" s="445"/>
      <c r="R59" s="1411"/>
      <c r="S59" s="325">
        <f t="shared" si="8"/>
        <v>0</v>
      </c>
      <c r="T59" s="12" t="str">
        <f t="shared" si="1"/>
        <v/>
      </c>
      <c r="U59" s="13"/>
    </row>
    <row r="60" spans="1:21" ht="15.75">
      <c r="A60" s="61">
        <v>47</v>
      </c>
      <c r="E60" s="72"/>
      <c r="I60" s="291"/>
      <c r="J60" s="317">
        <v>1062</v>
      </c>
      <c r="K60" s="318" t="s">
        <v>205</v>
      </c>
      <c r="L60" s="319">
        <f t="shared" si="7"/>
        <v>0</v>
      </c>
      <c r="M60" s="449"/>
      <c r="N60" s="450"/>
      <c r="O60" s="1414"/>
      <c r="P60" s="449"/>
      <c r="Q60" s="450"/>
      <c r="R60" s="1414"/>
      <c r="S60" s="319">
        <f t="shared" si="8"/>
        <v>0</v>
      </c>
      <c r="T60" s="12" t="str">
        <f t="shared" si="1"/>
        <v/>
      </c>
      <c r="U60" s="13"/>
    </row>
    <row r="61" spans="1:21" ht="15.75">
      <c r="A61" s="61">
        <v>48</v>
      </c>
      <c r="E61" s="72"/>
      <c r="I61" s="291"/>
      <c r="J61" s="323">
        <v>1063</v>
      </c>
      <c r="K61" s="331" t="s">
        <v>785</v>
      </c>
      <c r="L61" s="325">
        <f t="shared" si="7"/>
        <v>0</v>
      </c>
      <c r="M61" s="444"/>
      <c r="N61" s="445"/>
      <c r="O61" s="1411"/>
      <c r="P61" s="444"/>
      <c r="Q61" s="445"/>
      <c r="R61" s="1411"/>
      <c r="S61" s="325">
        <f t="shared" si="8"/>
        <v>0</v>
      </c>
      <c r="T61" s="12" t="str">
        <f t="shared" si="1"/>
        <v/>
      </c>
      <c r="U61" s="13"/>
    </row>
    <row r="62" spans="1:21" ht="15.75">
      <c r="A62" s="61">
        <v>49</v>
      </c>
      <c r="E62" s="72"/>
      <c r="I62" s="291"/>
      <c r="J62" s="332">
        <v>1069</v>
      </c>
      <c r="K62" s="333" t="s">
        <v>206</v>
      </c>
      <c r="L62" s="334">
        <f t="shared" si="7"/>
        <v>0</v>
      </c>
      <c r="M62" s="588"/>
      <c r="N62" s="589"/>
      <c r="O62" s="1413"/>
      <c r="P62" s="588"/>
      <c r="Q62" s="589"/>
      <c r="R62" s="1413"/>
      <c r="S62" s="334">
        <f t="shared" si="8"/>
        <v>0</v>
      </c>
      <c r="T62" s="12" t="str">
        <f t="shared" si="1"/>
        <v/>
      </c>
      <c r="U62" s="13"/>
    </row>
    <row r="63" spans="1:21" ht="15.75">
      <c r="A63" s="61">
        <v>50</v>
      </c>
      <c r="E63" s="72"/>
      <c r="I63" s="277"/>
      <c r="J63" s="317">
        <v>1091</v>
      </c>
      <c r="K63" s="330" t="s">
        <v>877</v>
      </c>
      <c r="L63" s="319">
        <f t="shared" si="7"/>
        <v>0</v>
      </c>
      <c r="M63" s="449"/>
      <c r="N63" s="450"/>
      <c r="O63" s="1414"/>
      <c r="P63" s="449"/>
      <c r="Q63" s="450"/>
      <c r="R63" s="1414"/>
      <c r="S63" s="319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1"/>
      <c r="J64" s="292">
        <v>1092</v>
      </c>
      <c r="K64" s="293" t="s">
        <v>298</v>
      </c>
      <c r="L64" s="294">
        <f t="shared" si="7"/>
        <v>0</v>
      </c>
      <c r="M64" s="158"/>
      <c r="N64" s="159"/>
      <c r="O64" s="1406"/>
      <c r="P64" s="158"/>
      <c r="Q64" s="159"/>
      <c r="R64" s="1406"/>
      <c r="S64" s="294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1"/>
      <c r="J65" s="284">
        <v>1098</v>
      </c>
      <c r="K65" s="338" t="s">
        <v>207</v>
      </c>
      <c r="L65" s="286">
        <f t="shared" si="7"/>
        <v>0</v>
      </c>
      <c r="M65" s="173"/>
      <c r="N65" s="174"/>
      <c r="O65" s="1407"/>
      <c r="P65" s="173"/>
      <c r="Q65" s="174"/>
      <c r="R65" s="1407"/>
      <c r="S65" s="286">
        <f t="shared" si="8"/>
        <v>0</v>
      </c>
      <c r="T65" s="12" t="str">
        <f t="shared" si="1"/>
        <v/>
      </c>
      <c r="U65" s="13"/>
    </row>
    <row r="66" spans="1:21" ht="15.75">
      <c r="A66" s="61">
        <v>53</v>
      </c>
      <c r="E66" s="72"/>
      <c r="I66" s="271">
        <v>1900</v>
      </c>
      <c r="J66" s="1837" t="s">
        <v>265</v>
      </c>
      <c r="K66" s="1838"/>
      <c r="L66" s="309">
        <f t="shared" ref="L66:S66" si="9">SUM(L67:L69)</f>
        <v>0</v>
      </c>
      <c r="M66" s="273">
        <f t="shared" si="9"/>
        <v>0</v>
      </c>
      <c r="N66" s="274">
        <f t="shared" si="9"/>
        <v>0</v>
      </c>
      <c r="O66" s="275">
        <f>SUM(O67:O69)</f>
        <v>0</v>
      </c>
      <c r="P66" s="273">
        <f t="shared" si="9"/>
        <v>0</v>
      </c>
      <c r="Q66" s="274">
        <f t="shared" si="9"/>
        <v>0</v>
      </c>
      <c r="R66" s="275">
        <f t="shared" si="9"/>
        <v>0</v>
      </c>
      <c r="S66" s="309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1"/>
      <c r="J67" s="278">
        <v>1901</v>
      </c>
      <c r="K67" s="339" t="s">
        <v>878</v>
      </c>
      <c r="L67" s="280">
        <f>M67+N67+O67</f>
        <v>0</v>
      </c>
      <c r="M67" s="152"/>
      <c r="N67" s="153"/>
      <c r="O67" s="1404"/>
      <c r="P67" s="152"/>
      <c r="Q67" s="153"/>
      <c r="R67" s="1404"/>
      <c r="S67" s="280">
        <f>P67+Q67+R67</f>
        <v>0</v>
      </c>
      <c r="T67" s="12" t="str">
        <f t="shared" si="1"/>
        <v/>
      </c>
      <c r="U67" s="13"/>
    </row>
    <row r="68" spans="1:21" ht="15.75">
      <c r="A68" s="61">
        <v>55</v>
      </c>
      <c r="E68" s="72"/>
      <c r="I68" s="340"/>
      <c r="J68" s="292">
        <v>1981</v>
      </c>
      <c r="K68" s="341" t="s">
        <v>879</v>
      </c>
      <c r="L68" s="294">
        <f>M68+N68+O68</f>
        <v>0</v>
      </c>
      <c r="M68" s="158"/>
      <c r="N68" s="159"/>
      <c r="O68" s="1406"/>
      <c r="P68" s="158"/>
      <c r="Q68" s="159"/>
      <c r="R68" s="1406"/>
      <c r="S68" s="294">
        <f>P68+Q68+R68</f>
        <v>0</v>
      </c>
      <c r="T68" s="12" t="str">
        <f t="shared" si="1"/>
        <v/>
      </c>
      <c r="U68" s="13"/>
    </row>
    <row r="69" spans="1:21" ht="15.75">
      <c r="A69" s="61">
        <v>56</v>
      </c>
      <c r="E69" s="72"/>
      <c r="I69" s="291"/>
      <c r="J69" s="284">
        <v>1991</v>
      </c>
      <c r="K69" s="342" t="s">
        <v>880</v>
      </c>
      <c r="L69" s="286">
        <f>M69+N69+O69</f>
        <v>0</v>
      </c>
      <c r="M69" s="173"/>
      <c r="N69" s="174"/>
      <c r="O69" s="1407"/>
      <c r="P69" s="173"/>
      <c r="Q69" s="174"/>
      <c r="R69" s="1407"/>
      <c r="S69" s="286">
        <f>P69+Q69+R69</f>
        <v>0</v>
      </c>
      <c r="T69" s="12" t="str">
        <f t="shared" si="1"/>
        <v/>
      </c>
      <c r="U69" s="13"/>
    </row>
    <row r="70" spans="1:21" ht="15.75">
      <c r="A70" s="61">
        <v>57</v>
      </c>
      <c r="E70" s="72"/>
      <c r="I70" s="271">
        <v>2100</v>
      </c>
      <c r="J70" s="1837" t="s">
        <v>706</v>
      </c>
      <c r="K70" s="1838"/>
      <c r="L70" s="309">
        <f t="shared" ref="L70:S70" si="10">SUM(L71:L75)</f>
        <v>0</v>
      </c>
      <c r="M70" s="273">
        <f t="shared" si="10"/>
        <v>0</v>
      </c>
      <c r="N70" s="274">
        <f t="shared" si="10"/>
        <v>0</v>
      </c>
      <c r="O70" s="275">
        <f>SUM(O71:O75)</f>
        <v>0</v>
      </c>
      <c r="P70" s="273">
        <f t="shared" si="10"/>
        <v>0</v>
      </c>
      <c r="Q70" s="274">
        <f t="shared" si="10"/>
        <v>0</v>
      </c>
      <c r="R70" s="275">
        <f t="shared" si="10"/>
        <v>0</v>
      </c>
      <c r="S70" s="309">
        <f t="shared" si="10"/>
        <v>0</v>
      </c>
      <c r="T70" s="12" t="str">
        <f t="shared" si="1"/>
        <v/>
      </c>
      <c r="U70" s="13"/>
    </row>
    <row r="71" spans="1:21" ht="15.75">
      <c r="A71" s="61">
        <v>58</v>
      </c>
      <c r="E71" s="72"/>
      <c r="I71" s="291"/>
      <c r="J71" s="278">
        <v>2110</v>
      </c>
      <c r="K71" s="343" t="s">
        <v>208</v>
      </c>
      <c r="L71" s="280">
        <f>M71+N71+O71</f>
        <v>0</v>
      </c>
      <c r="M71" s="152"/>
      <c r="N71" s="153"/>
      <c r="O71" s="1404"/>
      <c r="P71" s="152"/>
      <c r="Q71" s="153"/>
      <c r="R71" s="1404"/>
      <c r="S71" s="280">
        <f>P71+Q71+R71</f>
        <v>0</v>
      </c>
      <c r="T71" s="12" t="str">
        <f t="shared" si="1"/>
        <v/>
      </c>
      <c r="U71" s="13"/>
    </row>
    <row r="72" spans="1:21" ht="15.75">
      <c r="A72" s="61">
        <v>59</v>
      </c>
      <c r="E72" s="72"/>
      <c r="I72" s="340"/>
      <c r="J72" s="292">
        <v>2120</v>
      </c>
      <c r="K72" s="299" t="s">
        <v>209</v>
      </c>
      <c r="L72" s="294">
        <f>M72+N72+O72</f>
        <v>0</v>
      </c>
      <c r="M72" s="158"/>
      <c r="N72" s="159"/>
      <c r="O72" s="1406"/>
      <c r="P72" s="158"/>
      <c r="Q72" s="159"/>
      <c r="R72" s="1406"/>
      <c r="S72" s="294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0"/>
      <c r="J73" s="292">
        <v>2125</v>
      </c>
      <c r="K73" s="299" t="s">
        <v>210</v>
      </c>
      <c r="L73" s="294">
        <f>M73+N73+O73</f>
        <v>0</v>
      </c>
      <c r="M73" s="483">
        <v>0</v>
      </c>
      <c r="N73" s="484">
        <v>0</v>
      </c>
      <c r="O73" s="160">
        <v>0</v>
      </c>
      <c r="P73" s="483">
        <v>0</v>
      </c>
      <c r="Q73" s="484">
        <v>0</v>
      </c>
      <c r="R73" s="160">
        <v>0</v>
      </c>
      <c r="S73" s="294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0"/>
      <c r="J74" s="292">
        <v>2140</v>
      </c>
      <c r="K74" s="299" t="s">
        <v>211</v>
      </c>
      <c r="L74" s="294">
        <f>M74+N74+O74</f>
        <v>0</v>
      </c>
      <c r="M74" s="483">
        <v>0</v>
      </c>
      <c r="N74" s="484">
        <v>0</v>
      </c>
      <c r="O74" s="160">
        <v>0</v>
      </c>
      <c r="P74" s="483">
        <v>0</v>
      </c>
      <c r="Q74" s="484">
        <v>0</v>
      </c>
      <c r="R74" s="160">
        <v>0</v>
      </c>
      <c r="S74" s="294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1"/>
      <c r="J75" s="284">
        <v>2190</v>
      </c>
      <c r="K75" s="344" t="s">
        <v>212</v>
      </c>
      <c r="L75" s="286">
        <f>M75+N75+O75</f>
        <v>0</v>
      </c>
      <c r="M75" s="173"/>
      <c r="N75" s="174"/>
      <c r="O75" s="1407"/>
      <c r="P75" s="173"/>
      <c r="Q75" s="174"/>
      <c r="R75" s="1407"/>
      <c r="S75" s="286">
        <f>P75+Q75+R75</f>
        <v>0</v>
      </c>
      <c r="T75" s="12" t="str">
        <f t="shared" si="1"/>
        <v/>
      </c>
      <c r="U75" s="13"/>
    </row>
    <row r="76" spans="1:21" ht="15.75">
      <c r="A76" s="61">
        <v>63</v>
      </c>
      <c r="I76" s="271">
        <v>2200</v>
      </c>
      <c r="J76" s="1837" t="s">
        <v>213</v>
      </c>
      <c r="K76" s="1838"/>
      <c r="L76" s="309">
        <f t="shared" ref="L76:S76" si="11">SUM(L77:L78)</f>
        <v>0</v>
      </c>
      <c r="M76" s="273">
        <f t="shared" si="11"/>
        <v>0</v>
      </c>
      <c r="N76" s="274">
        <f t="shared" si="11"/>
        <v>0</v>
      </c>
      <c r="O76" s="275">
        <f>SUM(O77:O78)</f>
        <v>0</v>
      </c>
      <c r="P76" s="273">
        <f t="shared" si="11"/>
        <v>0</v>
      </c>
      <c r="Q76" s="274">
        <f t="shared" si="11"/>
        <v>0</v>
      </c>
      <c r="R76" s="275">
        <f t="shared" si="11"/>
        <v>0</v>
      </c>
      <c r="S76" s="309">
        <f t="shared" si="11"/>
        <v>0</v>
      </c>
      <c r="T76" s="12" t="str">
        <f t="shared" si="1"/>
        <v/>
      </c>
      <c r="U76" s="13"/>
    </row>
    <row r="77" spans="1:21" ht="15.75">
      <c r="A77" s="61">
        <v>64</v>
      </c>
      <c r="I77" s="291"/>
      <c r="J77" s="278">
        <v>2221</v>
      </c>
      <c r="K77" s="279" t="s">
        <v>299</v>
      </c>
      <c r="L77" s="280">
        <f>M77+N77+O77</f>
        <v>0</v>
      </c>
      <c r="M77" s="152"/>
      <c r="N77" s="153"/>
      <c r="O77" s="1404"/>
      <c r="P77" s="152"/>
      <c r="Q77" s="153"/>
      <c r="R77" s="1404"/>
      <c r="S77" s="280">
        <f>P77+Q77+R77</f>
        <v>0</v>
      </c>
      <c r="T77" s="12" t="str">
        <f t="shared" si="1"/>
        <v/>
      </c>
      <c r="U77" s="13"/>
    </row>
    <row r="78" spans="1:21" ht="15.75">
      <c r="A78" s="61">
        <v>65</v>
      </c>
      <c r="I78" s="291"/>
      <c r="J78" s="284">
        <v>2224</v>
      </c>
      <c r="K78" s="285" t="s">
        <v>214</v>
      </c>
      <c r="L78" s="286">
        <f>M78+N78+O78</f>
        <v>0</v>
      </c>
      <c r="M78" s="173"/>
      <c r="N78" s="174"/>
      <c r="O78" s="1407"/>
      <c r="P78" s="173"/>
      <c r="Q78" s="174"/>
      <c r="R78" s="1407"/>
      <c r="S78" s="286">
        <f>P78+Q78+R78</f>
        <v>0</v>
      </c>
      <c r="T78" s="12" t="str">
        <f t="shared" si="1"/>
        <v/>
      </c>
      <c r="U78" s="13"/>
    </row>
    <row r="79" spans="1:21" ht="15.75">
      <c r="A79" s="61">
        <v>66</v>
      </c>
      <c r="I79" s="271">
        <v>2500</v>
      </c>
      <c r="J79" s="1837" t="s">
        <v>215</v>
      </c>
      <c r="K79" s="1838"/>
      <c r="L79" s="309">
        <f>M79+N79+O79</f>
        <v>0</v>
      </c>
      <c r="M79" s="1408"/>
      <c r="N79" s="1409"/>
      <c r="O79" s="1410"/>
      <c r="P79" s="1408"/>
      <c r="Q79" s="1409"/>
      <c r="R79" s="1410"/>
      <c r="S79" s="309">
        <f>P79+Q79+R79</f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1">
        <v>2600</v>
      </c>
      <c r="J80" s="1845" t="s">
        <v>216</v>
      </c>
      <c r="K80" s="1846"/>
      <c r="L80" s="309">
        <f>M80+N80+O80</f>
        <v>0</v>
      </c>
      <c r="M80" s="1408"/>
      <c r="N80" s="1409"/>
      <c r="O80" s="1410"/>
      <c r="P80" s="1408"/>
      <c r="Q80" s="1409"/>
      <c r="R80" s="1410"/>
      <c r="S80" s="309">
        <f>P80+Q80+R80</f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1">
        <v>2700</v>
      </c>
      <c r="J81" s="1845" t="s">
        <v>217</v>
      </c>
      <c r="K81" s="1846"/>
      <c r="L81" s="309">
        <f>M81+N81+O81</f>
        <v>0</v>
      </c>
      <c r="M81" s="1408"/>
      <c r="N81" s="1409"/>
      <c r="O81" s="1410"/>
      <c r="P81" s="1408"/>
      <c r="Q81" s="1409"/>
      <c r="R81" s="1410"/>
      <c r="S81" s="309">
        <f>P81+Q81+R81</f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1">
        <v>2800</v>
      </c>
      <c r="J82" s="1845" t="s">
        <v>1613</v>
      </c>
      <c r="K82" s="1846"/>
      <c r="L82" s="309">
        <f t="shared" ref="L82:S82" si="12">SUM(L83:L85)</f>
        <v>0</v>
      </c>
      <c r="M82" s="273">
        <f t="shared" si="12"/>
        <v>0</v>
      </c>
      <c r="N82" s="274">
        <f t="shared" si="12"/>
        <v>0</v>
      </c>
      <c r="O82" s="275">
        <f>SUM(O83:O85)</f>
        <v>0</v>
      </c>
      <c r="P82" s="273">
        <f t="shared" si="12"/>
        <v>0</v>
      </c>
      <c r="Q82" s="274">
        <f t="shared" si="12"/>
        <v>0</v>
      </c>
      <c r="R82" s="275">
        <f t="shared" si="12"/>
        <v>0</v>
      </c>
      <c r="S82" s="309">
        <f t="shared" si="12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91"/>
      <c r="J83" s="278">
        <v>2810</v>
      </c>
      <c r="K83" s="339" t="s">
        <v>2048</v>
      </c>
      <c r="L83" s="280">
        <f>M83+N83+O83</f>
        <v>0</v>
      </c>
      <c r="M83" s="152"/>
      <c r="N83" s="153"/>
      <c r="O83" s="1404"/>
      <c r="P83" s="152"/>
      <c r="Q83" s="153"/>
      <c r="R83" s="1404"/>
      <c r="S83" s="280">
        <f>P83+Q83+R83</f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0"/>
      <c r="J84" s="292">
        <v>2820</v>
      </c>
      <c r="K84" s="341" t="s">
        <v>2049</v>
      </c>
      <c r="L84" s="294">
        <f>M84+N84+O84</f>
        <v>0</v>
      </c>
      <c r="M84" s="158"/>
      <c r="N84" s="159"/>
      <c r="O84" s="1406"/>
      <c r="P84" s="158"/>
      <c r="Q84" s="159"/>
      <c r="R84" s="1406"/>
      <c r="S84" s="294">
        <f>P84+Q84+R84</f>
        <v>0</v>
      </c>
      <c r="T84" s="12" t="str">
        <f t="shared" si="1"/>
        <v/>
      </c>
      <c r="U84" s="13"/>
    </row>
    <row r="85" spans="1:21" ht="33.75" customHeight="1">
      <c r="A85" s="61">
        <v>71</v>
      </c>
      <c r="I85" s="291"/>
      <c r="J85" s="284">
        <v>2890</v>
      </c>
      <c r="K85" s="342" t="s">
        <v>2050</v>
      </c>
      <c r="L85" s="286">
        <f>M85+N85+O85</f>
        <v>0</v>
      </c>
      <c r="M85" s="173"/>
      <c r="N85" s="174"/>
      <c r="O85" s="1407"/>
      <c r="P85" s="173"/>
      <c r="Q85" s="174"/>
      <c r="R85" s="1407"/>
      <c r="S85" s="286">
        <f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271">
        <v>2900</v>
      </c>
      <c r="J86" s="1837" t="s">
        <v>218</v>
      </c>
      <c r="K86" s="1838"/>
      <c r="L86" s="309">
        <f>SUM(L87:L94)</f>
        <v>0</v>
      </c>
      <c r="M86" s="273">
        <f>SUM(M87:M94)</f>
        <v>0</v>
      </c>
      <c r="N86" s="273">
        <f t="shared" ref="N86:S86" si="13">SUM(N87:N94)</f>
        <v>0</v>
      </c>
      <c r="O86" s="273">
        <f t="shared" si="13"/>
        <v>0</v>
      </c>
      <c r="P86" s="273">
        <f t="shared" si="13"/>
        <v>0</v>
      </c>
      <c r="Q86" s="273">
        <f t="shared" si="13"/>
        <v>0</v>
      </c>
      <c r="R86" s="273">
        <f t="shared" si="13"/>
        <v>0</v>
      </c>
      <c r="S86" s="273">
        <f t="shared" si="13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5"/>
      <c r="J87" s="278">
        <v>2910</v>
      </c>
      <c r="K87" s="346" t="s">
        <v>1905</v>
      </c>
      <c r="L87" s="280">
        <f>M87+N87+O87</f>
        <v>0</v>
      </c>
      <c r="M87" s="152"/>
      <c r="N87" s="153"/>
      <c r="O87" s="1404"/>
      <c r="P87" s="152"/>
      <c r="Q87" s="153"/>
      <c r="R87" s="1404"/>
      <c r="S87" s="280">
        <f>P87+Q87+R87</f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5"/>
      <c r="J88" s="278">
        <v>2920</v>
      </c>
      <c r="K88" s="346" t="s">
        <v>219</v>
      </c>
      <c r="L88" s="280">
        <f t="shared" ref="L88:L94" si="14">M88+N88+O88</f>
        <v>0</v>
      </c>
      <c r="M88" s="152"/>
      <c r="N88" s="153"/>
      <c r="O88" s="1404"/>
      <c r="P88" s="152"/>
      <c r="Q88" s="153"/>
      <c r="R88" s="1404"/>
      <c r="S88" s="280">
        <f t="shared" ref="S88:S94" si="15">P88+Q88+R88</f>
        <v>0</v>
      </c>
      <c r="T88" s="12" t="str">
        <f t="shared" si="1"/>
        <v/>
      </c>
      <c r="U88" s="13"/>
    </row>
    <row r="89" spans="1:21" ht="31.5">
      <c r="A89" s="61">
        <v>75</v>
      </c>
      <c r="I89" s="345"/>
      <c r="J89" s="323">
        <v>2969</v>
      </c>
      <c r="K89" s="347" t="s">
        <v>220</v>
      </c>
      <c r="L89" s="325">
        <f t="shared" si="14"/>
        <v>0</v>
      </c>
      <c r="M89" s="444"/>
      <c r="N89" s="445"/>
      <c r="O89" s="1411"/>
      <c r="P89" s="444"/>
      <c r="Q89" s="445"/>
      <c r="R89" s="1411"/>
      <c r="S89" s="325">
        <f t="shared" si="15"/>
        <v>0</v>
      </c>
      <c r="T89" s="12" t="str">
        <f t="shared" si="1"/>
        <v/>
      </c>
      <c r="U89" s="13"/>
    </row>
    <row r="90" spans="1:21" ht="31.5">
      <c r="A90" s="61">
        <v>75</v>
      </c>
      <c r="I90" s="345"/>
      <c r="J90" s="348">
        <v>2970</v>
      </c>
      <c r="K90" s="349" t="s">
        <v>221</v>
      </c>
      <c r="L90" s="350">
        <f t="shared" si="14"/>
        <v>0</v>
      </c>
      <c r="M90" s="623"/>
      <c r="N90" s="624"/>
      <c r="O90" s="1412"/>
      <c r="P90" s="623"/>
      <c r="Q90" s="624"/>
      <c r="R90" s="1412"/>
      <c r="S90" s="350">
        <f t="shared" si="15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345"/>
      <c r="J91" s="332">
        <v>2989</v>
      </c>
      <c r="K91" s="354" t="s">
        <v>222</v>
      </c>
      <c r="L91" s="334">
        <f t="shared" si="14"/>
        <v>0</v>
      </c>
      <c r="M91" s="588"/>
      <c r="N91" s="589"/>
      <c r="O91" s="1413"/>
      <c r="P91" s="588"/>
      <c r="Q91" s="589"/>
      <c r="R91" s="1413"/>
      <c r="S91" s="334">
        <f t="shared" si="15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91"/>
      <c r="J92" s="317">
        <v>2990</v>
      </c>
      <c r="K92" s="355" t="s">
        <v>1924</v>
      </c>
      <c r="L92" s="319">
        <f>M92+N92+O92</f>
        <v>0</v>
      </c>
      <c r="M92" s="449"/>
      <c r="N92" s="450"/>
      <c r="O92" s="1414"/>
      <c r="P92" s="449"/>
      <c r="Q92" s="450"/>
      <c r="R92" s="1414"/>
      <c r="S92" s="319">
        <f>P92+Q92+R92</f>
        <v>0</v>
      </c>
      <c r="T92" s="12" t="str">
        <f t="shared" si="1"/>
        <v/>
      </c>
      <c r="U92" s="13"/>
    </row>
    <row r="93" spans="1:21" ht="15.75">
      <c r="A93" s="61">
        <v>78</v>
      </c>
      <c r="I93" s="291"/>
      <c r="J93" s="317">
        <v>2991</v>
      </c>
      <c r="K93" s="355" t="s">
        <v>223</v>
      </c>
      <c r="L93" s="319">
        <f t="shared" si="14"/>
        <v>0</v>
      </c>
      <c r="M93" s="449"/>
      <c r="N93" s="450"/>
      <c r="O93" s="1414"/>
      <c r="P93" s="449"/>
      <c r="Q93" s="450"/>
      <c r="R93" s="1414"/>
      <c r="S93" s="319">
        <f t="shared" si="15"/>
        <v>0</v>
      </c>
      <c r="T93" s="12" t="str">
        <f t="shared" si="1"/>
        <v/>
      </c>
      <c r="U93" s="13"/>
    </row>
    <row r="94" spans="1:21" ht="15.75">
      <c r="A94" s="61">
        <v>79</v>
      </c>
      <c r="I94" s="291"/>
      <c r="J94" s="284">
        <v>2992</v>
      </c>
      <c r="K94" s="356" t="s">
        <v>224</v>
      </c>
      <c r="L94" s="286">
        <f t="shared" si="14"/>
        <v>0</v>
      </c>
      <c r="M94" s="173"/>
      <c r="N94" s="174"/>
      <c r="O94" s="1407"/>
      <c r="P94" s="173"/>
      <c r="Q94" s="174"/>
      <c r="R94" s="1407"/>
      <c r="S94" s="286">
        <f t="shared" si="15"/>
        <v>0</v>
      </c>
      <c r="T94" s="12" t="str">
        <f t="shared" si="1"/>
        <v/>
      </c>
      <c r="U94" s="13"/>
    </row>
    <row r="95" spans="1:21" ht="15.75">
      <c r="A95" s="61">
        <v>80</v>
      </c>
      <c r="I95" s="271">
        <v>3300</v>
      </c>
      <c r="J95" s="357" t="s">
        <v>1955</v>
      </c>
      <c r="K95" s="1466"/>
      <c r="L95" s="309">
        <f t="shared" ref="L95:S95" si="16">SUM(L96:L100)</f>
        <v>0</v>
      </c>
      <c r="M95" s="273">
        <f t="shared" si="16"/>
        <v>0</v>
      </c>
      <c r="N95" s="274">
        <f t="shared" si="16"/>
        <v>0</v>
      </c>
      <c r="O95" s="275">
        <f t="shared" si="16"/>
        <v>0</v>
      </c>
      <c r="P95" s="273">
        <f t="shared" si="16"/>
        <v>0</v>
      </c>
      <c r="Q95" s="274">
        <f t="shared" si="16"/>
        <v>0</v>
      </c>
      <c r="R95" s="275">
        <f t="shared" si="16"/>
        <v>0</v>
      </c>
      <c r="S95" s="309">
        <f t="shared" si="16"/>
        <v>0</v>
      </c>
      <c r="T95" s="12" t="str">
        <f t="shared" ref="T95:T148" si="17">(IF($E95&lt;&gt;0,$M$2,IF($L95&lt;&gt;0,$M$2,"")))</f>
        <v/>
      </c>
      <c r="U95" s="13"/>
    </row>
    <row r="96" spans="1:21" ht="15.75">
      <c r="A96" s="61">
        <v>81</v>
      </c>
      <c r="I96" s="290"/>
      <c r="J96" s="278">
        <v>3301</v>
      </c>
      <c r="K96" s="358" t="s">
        <v>225</v>
      </c>
      <c r="L96" s="280">
        <f t="shared" ref="L96:L103" si="18">M96+N96+O96</f>
        <v>0</v>
      </c>
      <c r="M96" s="481">
        <v>0</v>
      </c>
      <c r="N96" s="482">
        <v>0</v>
      </c>
      <c r="O96" s="154">
        <v>0</v>
      </c>
      <c r="P96" s="481">
        <v>0</v>
      </c>
      <c r="Q96" s="482">
        <v>0</v>
      </c>
      <c r="R96" s="154">
        <v>0</v>
      </c>
      <c r="S96" s="280">
        <f t="shared" ref="S96:S103" si="19">P96+Q96+R96</f>
        <v>0</v>
      </c>
      <c r="T96" s="12" t="str">
        <f t="shared" si="17"/>
        <v/>
      </c>
      <c r="U96" s="13"/>
    </row>
    <row r="97" spans="1:21" ht="15.75">
      <c r="A97" s="61">
        <v>83</v>
      </c>
      <c r="I97" s="290"/>
      <c r="J97" s="292">
        <v>3302</v>
      </c>
      <c r="K97" s="359" t="s">
        <v>700</v>
      </c>
      <c r="L97" s="294">
        <f t="shared" si="18"/>
        <v>0</v>
      </c>
      <c r="M97" s="483">
        <v>0</v>
      </c>
      <c r="N97" s="484">
        <v>0</v>
      </c>
      <c r="O97" s="160">
        <v>0</v>
      </c>
      <c r="P97" s="483">
        <v>0</v>
      </c>
      <c r="Q97" s="484">
        <v>0</v>
      </c>
      <c r="R97" s="160">
        <v>0</v>
      </c>
      <c r="S97" s="294">
        <f t="shared" si="19"/>
        <v>0</v>
      </c>
      <c r="T97" s="12" t="str">
        <f t="shared" si="17"/>
        <v/>
      </c>
      <c r="U97" s="13"/>
    </row>
    <row r="98" spans="1:21" ht="15.75">
      <c r="A98" s="61">
        <v>84</v>
      </c>
      <c r="I98" s="290"/>
      <c r="J98" s="292">
        <v>3304</v>
      </c>
      <c r="K98" s="359" t="s">
        <v>226</v>
      </c>
      <c r="L98" s="294">
        <f t="shared" si="18"/>
        <v>0</v>
      </c>
      <c r="M98" s="483">
        <v>0</v>
      </c>
      <c r="N98" s="484">
        <v>0</v>
      </c>
      <c r="O98" s="160">
        <v>0</v>
      </c>
      <c r="P98" s="483">
        <v>0</v>
      </c>
      <c r="Q98" s="484">
        <v>0</v>
      </c>
      <c r="R98" s="160">
        <v>0</v>
      </c>
      <c r="S98" s="294">
        <f t="shared" si="19"/>
        <v>0</v>
      </c>
      <c r="T98" s="12" t="str">
        <f t="shared" si="17"/>
        <v/>
      </c>
      <c r="U98" s="13"/>
    </row>
    <row r="99" spans="1:21" ht="53.25" customHeight="1">
      <c r="A99" s="61">
        <v>85</v>
      </c>
      <c r="I99" s="290"/>
      <c r="J99" s="284">
        <v>3306</v>
      </c>
      <c r="K99" s="360" t="s">
        <v>2051</v>
      </c>
      <c r="L99" s="294">
        <f t="shared" si="18"/>
        <v>0</v>
      </c>
      <c r="M99" s="483">
        <v>0</v>
      </c>
      <c r="N99" s="484">
        <v>0</v>
      </c>
      <c r="O99" s="160">
        <v>0</v>
      </c>
      <c r="P99" s="483">
        <v>0</v>
      </c>
      <c r="Q99" s="484">
        <v>0</v>
      </c>
      <c r="R99" s="160">
        <v>0</v>
      </c>
      <c r="S99" s="294">
        <f t="shared" si="19"/>
        <v>0</v>
      </c>
      <c r="T99" s="12" t="str">
        <f t="shared" si="17"/>
        <v/>
      </c>
      <c r="U99" s="13"/>
    </row>
    <row r="100" spans="1:21" ht="15.75">
      <c r="A100" s="61">
        <v>86</v>
      </c>
      <c r="I100" s="290"/>
      <c r="J100" s="284">
        <v>3307</v>
      </c>
      <c r="K100" s="360" t="s">
        <v>1966</v>
      </c>
      <c r="L100" s="286">
        <f t="shared" si="18"/>
        <v>0</v>
      </c>
      <c r="M100" s="485">
        <v>0</v>
      </c>
      <c r="N100" s="486">
        <v>0</v>
      </c>
      <c r="O100" s="175">
        <v>0</v>
      </c>
      <c r="P100" s="485">
        <v>0</v>
      </c>
      <c r="Q100" s="486">
        <v>0</v>
      </c>
      <c r="R100" s="175">
        <v>0</v>
      </c>
      <c r="S100" s="286">
        <f t="shared" si="19"/>
        <v>0</v>
      </c>
      <c r="T100" s="12" t="str">
        <f t="shared" si="17"/>
        <v/>
      </c>
      <c r="U100" s="13"/>
    </row>
    <row r="101" spans="1:21" ht="15.75">
      <c r="A101" s="61">
        <v>87</v>
      </c>
      <c r="I101" s="271">
        <v>3900</v>
      </c>
      <c r="J101" s="1837" t="s">
        <v>227</v>
      </c>
      <c r="K101" s="1838"/>
      <c r="L101" s="309">
        <f t="shared" si="18"/>
        <v>0</v>
      </c>
      <c r="M101" s="1456">
        <v>0</v>
      </c>
      <c r="N101" s="1457">
        <v>0</v>
      </c>
      <c r="O101" s="1458">
        <v>0</v>
      </c>
      <c r="P101" s="1456">
        <v>0</v>
      </c>
      <c r="Q101" s="1457">
        <v>0</v>
      </c>
      <c r="R101" s="1458">
        <v>0</v>
      </c>
      <c r="S101" s="309">
        <f t="shared" si="19"/>
        <v>0</v>
      </c>
      <c r="T101" s="12" t="str">
        <f t="shared" si="17"/>
        <v/>
      </c>
      <c r="U101" s="13"/>
    </row>
    <row r="102" spans="1:21" ht="15.75">
      <c r="A102" s="61">
        <v>88</v>
      </c>
      <c r="I102" s="271">
        <v>4000</v>
      </c>
      <c r="J102" s="1837" t="s">
        <v>228</v>
      </c>
      <c r="K102" s="1838"/>
      <c r="L102" s="309">
        <f t="shared" si="18"/>
        <v>0</v>
      </c>
      <c r="M102" s="1408"/>
      <c r="N102" s="1409"/>
      <c r="O102" s="1410"/>
      <c r="P102" s="1408"/>
      <c r="Q102" s="1409"/>
      <c r="R102" s="1410"/>
      <c r="S102" s="309">
        <f t="shared" si="19"/>
        <v>0</v>
      </c>
      <c r="T102" s="12" t="str">
        <f t="shared" si="17"/>
        <v/>
      </c>
      <c r="U102" s="13"/>
    </row>
    <row r="103" spans="1:21" ht="15.75">
      <c r="A103" s="61">
        <v>89</v>
      </c>
      <c r="I103" s="271">
        <v>4100</v>
      </c>
      <c r="J103" s="1837" t="s">
        <v>229</v>
      </c>
      <c r="K103" s="1838"/>
      <c r="L103" s="309">
        <f t="shared" si="18"/>
        <v>0</v>
      </c>
      <c r="M103" s="1457">
        <v>0</v>
      </c>
      <c r="N103" s="1457">
        <v>0</v>
      </c>
      <c r="O103" s="1458">
        <v>0</v>
      </c>
      <c r="P103" s="1604">
        <v>0</v>
      </c>
      <c r="Q103" s="1457">
        <v>0</v>
      </c>
      <c r="R103" s="1457">
        <v>0</v>
      </c>
      <c r="S103" s="309">
        <f t="shared" si="19"/>
        <v>0</v>
      </c>
      <c r="T103" s="12" t="str">
        <f t="shared" si="17"/>
        <v/>
      </c>
      <c r="U103" s="13"/>
    </row>
    <row r="104" spans="1:21" ht="15.75">
      <c r="A104" s="61">
        <v>90</v>
      </c>
      <c r="I104" s="271">
        <v>4200</v>
      </c>
      <c r="J104" s="1837" t="s">
        <v>230</v>
      </c>
      <c r="K104" s="1838"/>
      <c r="L104" s="309">
        <f t="shared" ref="L104:S104" si="20">SUM(L105:L110)</f>
        <v>0</v>
      </c>
      <c r="M104" s="273">
        <f t="shared" si="20"/>
        <v>0</v>
      </c>
      <c r="N104" s="274">
        <f t="shared" si="20"/>
        <v>0</v>
      </c>
      <c r="O104" s="275">
        <f>SUM(O105:O110)</f>
        <v>0</v>
      </c>
      <c r="P104" s="273">
        <f t="shared" si="20"/>
        <v>0</v>
      </c>
      <c r="Q104" s="274">
        <f t="shared" si="20"/>
        <v>0</v>
      </c>
      <c r="R104" s="275">
        <f t="shared" si="20"/>
        <v>0</v>
      </c>
      <c r="S104" s="309">
        <f t="shared" si="20"/>
        <v>0</v>
      </c>
      <c r="T104" s="12" t="str">
        <f t="shared" si="17"/>
        <v/>
      </c>
      <c r="U104" s="13"/>
    </row>
    <row r="105" spans="1:21" ht="31.5" customHeight="1">
      <c r="A105" s="61">
        <v>91</v>
      </c>
      <c r="I105" s="361"/>
      <c r="J105" s="278">
        <v>4201</v>
      </c>
      <c r="K105" s="279" t="s">
        <v>231</v>
      </c>
      <c r="L105" s="280">
        <f t="shared" ref="L105:L110" si="21">M105+N105+O105</f>
        <v>0</v>
      </c>
      <c r="M105" s="152"/>
      <c r="N105" s="153"/>
      <c r="O105" s="1404"/>
      <c r="P105" s="152"/>
      <c r="Q105" s="153"/>
      <c r="R105" s="1404"/>
      <c r="S105" s="280">
        <f t="shared" ref="S105:S110" si="22">P105+Q105+R105</f>
        <v>0</v>
      </c>
      <c r="T105" s="12" t="str">
        <f t="shared" si="17"/>
        <v/>
      </c>
      <c r="U105" s="13"/>
    </row>
    <row r="106" spans="1:21" ht="31.5" customHeight="1">
      <c r="A106" s="61">
        <v>92</v>
      </c>
      <c r="I106" s="361"/>
      <c r="J106" s="292">
        <v>4202</v>
      </c>
      <c r="K106" s="362" t="s">
        <v>232</v>
      </c>
      <c r="L106" s="294">
        <f t="shared" si="21"/>
        <v>0</v>
      </c>
      <c r="M106" s="158"/>
      <c r="N106" s="159"/>
      <c r="O106" s="1406"/>
      <c r="P106" s="158"/>
      <c r="Q106" s="159"/>
      <c r="R106" s="1406"/>
      <c r="S106" s="294">
        <f t="shared" si="22"/>
        <v>0</v>
      </c>
      <c r="T106" s="12" t="str">
        <f t="shared" si="17"/>
        <v/>
      </c>
      <c r="U106" s="13"/>
    </row>
    <row r="107" spans="1:21" ht="15.75">
      <c r="A107" s="61">
        <v>93</v>
      </c>
      <c r="I107" s="361"/>
      <c r="J107" s="292">
        <v>4214</v>
      </c>
      <c r="K107" s="362" t="s">
        <v>233</v>
      </c>
      <c r="L107" s="294">
        <f t="shared" si="21"/>
        <v>0</v>
      </c>
      <c r="M107" s="158"/>
      <c r="N107" s="159"/>
      <c r="O107" s="1406"/>
      <c r="P107" s="158"/>
      <c r="Q107" s="159"/>
      <c r="R107" s="1406"/>
      <c r="S107" s="294">
        <f t="shared" si="22"/>
        <v>0</v>
      </c>
      <c r="T107" s="12" t="str">
        <f t="shared" si="17"/>
        <v/>
      </c>
      <c r="U107" s="13"/>
    </row>
    <row r="108" spans="1:21" ht="15.75">
      <c r="A108" s="61">
        <v>94</v>
      </c>
      <c r="I108" s="361"/>
      <c r="J108" s="292">
        <v>4217</v>
      </c>
      <c r="K108" s="362" t="s">
        <v>234</v>
      </c>
      <c r="L108" s="294">
        <f t="shared" si="21"/>
        <v>0</v>
      </c>
      <c r="M108" s="158"/>
      <c r="N108" s="159"/>
      <c r="O108" s="1406"/>
      <c r="P108" s="158"/>
      <c r="Q108" s="159"/>
      <c r="R108" s="1406"/>
      <c r="S108" s="294">
        <f t="shared" si="22"/>
        <v>0</v>
      </c>
      <c r="T108" s="12" t="str">
        <f t="shared" si="17"/>
        <v/>
      </c>
      <c r="U108" s="13"/>
    </row>
    <row r="109" spans="1:21" ht="15.75">
      <c r="A109" s="61">
        <v>95</v>
      </c>
      <c r="I109" s="361"/>
      <c r="J109" s="292">
        <v>4218</v>
      </c>
      <c r="K109" s="293" t="s">
        <v>235</v>
      </c>
      <c r="L109" s="294">
        <f t="shared" si="21"/>
        <v>0</v>
      </c>
      <c r="M109" s="158"/>
      <c r="N109" s="159"/>
      <c r="O109" s="1406"/>
      <c r="P109" s="158"/>
      <c r="Q109" s="159"/>
      <c r="R109" s="1406"/>
      <c r="S109" s="294">
        <f t="shared" si="22"/>
        <v>0</v>
      </c>
      <c r="T109" s="12" t="str">
        <f t="shared" si="17"/>
        <v/>
      </c>
      <c r="U109" s="13"/>
    </row>
    <row r="110" spans="1:21" ht="15.75">
      <c r="A110" s="61">
        <v>96</v>
      </c>
      <c r="I110" s="361"/>
      <c r="J110" s="284">
        <v>4219</v>
      </c>
      <c r="K110" s="342" t="s">
        <v>236</v>
      </c>
      <c r="L110" s="286">
        <f t="shared" si="21"/>
        <v>0</v>
      </c>
      <c r="M110" s="173"/>
      <c r="N110" s="174"/>
      <c r="O110" s="1407"/>
      <c r="P110" s="173"/>
      <c r="Q110" s="174"/>
      <c r="R110" s="1407"/>
      <c r="S110" s="286">
        <f t="shared" si="22"/>
        <v>0</v>
      </c>
      <c r="T110" s="12" t="str">
        <f t="shared" si="17"/>
        <v/>
      </c>
      <c r="U110" s="13"/>
    </row>
    <row r="111" spans="1:21" ht="15.75">
      <c r="A111" s="61">
        <v>97</v>
      </c>
      <c r="I111" s="271">
        <v>4300</v>
      </c>
      <c r="J111" s="1837" t="s">
        <v>1614</v>
      </c>
      <c r="K111" s="1838"/>
      <c r="L111" s="309">
        <f t="shared" ref="L111:S111" si="23">SUM(L112:L114)</f>
        <v>0</v>
      </c>
      <c r="M111" s="273">
        <f t="shared" si="23"/>
        <v>0</v>
      </c>
      <c r="N111" s="274">
        <f t="shared" si="23"/>
        <v>0</v>
      </c>
      <c r="O111" s="275">
        <f>SUM(O112:O114)</f>
        <v>0</v>
      </c>
      <c r="P111" s="273">
        <f t="shared" si="23"/>
        <v>0</v>
      </c>
      <c r="Q111" s="274">
        <f t="shared" si="23"/>
        <v>0</v>
      </c>
      <c r="R111" s="275">
        <f t="shared" si="23"/>
        <v>0</v>
      </c>
      <c r="S111" s="309">
        <f t="shared" si="23"/>
        <v>0</v>
      </c>
      <c r="T111" s="12" t="str">
        <f t="shared" si="17"/>
        <v/>
      </c>
      <c r="U111" s="13"/>
    </row>
    <row r="112" spans="1:21" ht="15.75">
      <c r="A112" s="61">
        <v>98</v>
      </c>
      <c r="I112" s="361"/>
      <c r="J112" s="278">
        <v>4301</v>
      </c>
      <c r="K112" s="310" t="s">
        <v>237</v>
      </c>
      <c r="L112" s="280">
        <f t="shared" ref="L112:L117" si="24">M112+N112+O112</f>
        <v>0</v>
      </c>
      <c r="M112" s="152"/>
      <c r="N112" s="153"/>
      <c r="O112" s="1404"/>
      <c r="P112" s="152"/>
      <c r="Q112" s="153"/>
      <c r="R112" s="1404"/>
      <c r="S112" s="280">
        <f t="shared" ref="S112:S117" si="25">P112+Q112+R112</f>
        <v>0</v>
      </c>
      <c r="T112" s="12" t="str">
        <f t="shared" si="17"/>
        <v/>
      </c>
      <c r="U112" s="13"/>
    </row>
    <row r="113" spans="1:21" ht="15.75">
      <c r="A113" s="61">
        <v>99</v>
      </c>
      <c r="I113" s="361"/>
      <c r="J113" s="292">
        <v>4302</v>
      </c>
      <c r="K113" s="362" t="s">
        <v>238</v>
      </c>
      <c r="L113" s="294">
        <f t="shared" si="24"/>
        <v>0</v>
      </c>
      <c r="M113" s="158"/>
      <c r="N113" s="159"/>
      <c r="O113" s="1406"/>
      <c r="P113" s="158"/>
      <c r="Q113" s="159"/>
      <c r="R113" s="1406"/>
      <c r="S113" s="294">
        <f t="shared" si="25"/>
        <v>0</v>
      </c>
      <c r="T113" s="12" t="str">
        <f t="shared" si="17"/>
        <v/>
      </c>
      <c r="U113" s="13"/>
    </row>
    <row r="114" spans="1:21" ht="18.75" customHeight="1">
      <c r="A114" s="61">
        <v>100</v>
      </c>
      <c r="I114" s="361"/>
      <c r="J114" s="284">
        <v>4309</v>
      </c>
      <c r="K114" s="300" t="s">
        <v>239</v>
      </c>
      <c r="L114" s="286">
        <f t="shared" si="24"/>
        <v>0</v>
      </c>
      <c r="M114" s="173"/>
      <c r="N114" s="174"/>
      <c r="O114" s="1407"/>
      <c r="P114" s="173"/>
      <c r="Q114" s="174"/>
      <c r="R114" s="1407"/>
      <c r="S114" s="286">
        <f t="shared" si="25"/>
        <v>0</v>
      </c>
      <c r="T114" s="12" t="str">
        <f t="shared" si="17"/>
        <v/>
      </c>
      <c r="U114" s="13"/>
    </row>
    <row r="115" spans="1:21" ht="20.25" customHeight="1">
      <c r="A115" s="61">
        <v>101</v>
      </c>
      <c r="I115" s="271">
        <v>4400</v>
      </c>
      <c r="J115" s="1837" t="s">
        <v>1611</v>
      </c>
      <c r="K115" s="1838"/>
      <c r="L115" s="309">
        <f t="shared" si="24"/>
        <v>0</v>
      </c>
      <c r="M115" s="1408"/>
      <c r="N115" s="1409"/>
      <c r="O115" s="1410"/>
      <c r="P115" s="1408"/>
      <c r="Q115" s="1409"/>
      <c r="R115" s="1410"/>
      <c r="S115" s="309">
        <f t="shared" si="25"/>
        <v>0</v>
      </c>
      <c r="T115" s="12" t="str">
        <f t="shared" si="17"/>
        <v/>
      </c>
      <c r="U115" s="13"/>
    </row>
    <row r="116" spans="1:21" ht="30.75" customHeight="1">
      <c r="A116" s="61">
        <v>102</v>
      </c>
      <c r="I116" s="271">
        <v>4500</v>
      </c>
      <c r="J116" s="1837" t="s">
        <v>1612</v>
      </c>
      <c r="K116" s="1838"/>
      <c r="L116" s="309">
        <f t="shared" si="24"/>
        <v>0</v>
      </c>
      <c r="M116" s="1408"/>
      <c r="N116" s="1409"/>
      <c r="O116" s="1410"/>
      <c r="P116" s="1408"/>
      <c r="Q116" s="1409"/>
      <c r="R116" s="1410"/>
      <c r="S116" s="309">
        <f t="shared" si="25"/>
        <v>0</v>
      </c>
      <c r="T116" s="12" t="str">
        <f t="shared" si="17"/>
        <v/>
      </c>
      <c r="U116" s="13"/>
    </row>
    <row r="117" spans="1:21" ht="15.75">
      <c r="A117" s="61">
        <v>103</v>
      </c>
      <c r="I117" s="271">
        <v>4600</v>
      </c>
      <c r="J117" s="1845" t="s">
        <v>240</v>
      </c>
      <c r="K117" s="1846"/>
      <c r="L117" s="309">
        <f t="shared" si="24"/>
        <v>0</v>
      </c>
      <c r="M117" s="1408"/>
      <c r="N117" s="1409"/>
      <c r="O117" s="1410"/>
      <c r="P117" s="1408"/>
      <c r="Q117" s="1409"/>
      <c r="R117" s="1410"/>
      <c r="S117" s="309">
        <f t="shared" si="25"/>
        <v>0</v>
      </c>
      <c r="T117" s="12" t="str">
        <f t="shared" si="17"/>
        <v/>
      </c>
      <c r="U117" s="13"/>
    </row>
    <row r="118" spans="1:21" ht="15.75">
      <c r="A118" s="61">
        <v>104</v>
      </c>
      <c r="I118" s="271">
        <v>4900</v>
      </c>
      <c r="J118" s="1837" t="s">
        <v>266</v>
      </c>
      <c r="K118" s="1838"/>
      <c r="L118" s="309">
        <f t="shared" ref="L118:S118" si="26">+L119+L120</f>
        <v>0</v>
      </c>
      <c r="M118" s="273">
        <f t="shared" si="26"/>
        <v>0</v>
      </c>
      <c r="N118" s="274">
        <f t="shared" si="26"/>
        <v>0</v>
      </c>
      <c r="O118" s="275">
        <f>+O119+O120</f>
        <v>0</v>
      </c>
      <c r="P118" s="273">
        <f t="shared" si="26"/>
        <v>0</v>
      </c>
      <c r="Q118" s="274">
        <f t="shared" si="26"/>
        <v>0</v>
      </c>
      <c r="R118" s="275">
        <f t="shared" si="26"/>
        <v>0</v>
      </c>
      <c r="S118" s="309">
        <f t="shared" si="26"/>
        <v>0</v>
      </c>
      <c r="T118" s="12" t="str">
        <f t="shared" si="17"/>
        <v/>
      </c>
      <c r="U118" s="13"/>
    </row>
    <row r="119" spans="1:21" ht="15.75">
      <c r="A119" s="61">
        <v>105</v>
      </c>
      <c r="I119" s="361"/>
      <c r="J119" s="278">
        <v>4901</v>
      </c>
      <c r="K119" s="363" t="s">
        <v>267</v>
      </c>
      <c r="L119" s="280">
        <f>M119+N119+O119</f>
        <v>0</v>
      </c>
      <c r="M119" s="152"/>
      <c r="N119" s="153"/>
      <c r="O119" s="1404"/>
      <c r="P119" s="152"/>
      <c r="Q119" s="153"/>
      <c r="R119" s="1404"/>
      <c r="S119" s="280">
        <f>P119+Q119+R119</f>
        <v>0</v>
      </c>
      <c r="T119" s="12" t="str">
        <f t="shared" si="17"/>
        <v/>
      </c>
      <c r="U119" s="13"/>
    </row>
    <row r="120" spans="1:21" ht="15.75">
      <c r="A120" s="61">
        <v>106</v>
      </c>
      <c r="I120" s="361"/>
      <c r="J120" s="284">
        <v>4902</v>
      </c>
      <c r="K120" s="300" t="s">
        <v>268</v>
      </c>
      <c r="L120" s="286">
        <f>M120+N120+O120</f>
        <v>0</v>
      </c>
      <c r="M120" s="173"/>
      <c r="N120" s="174"/>
      <c r="O120" s="1407"/>
      <c r="P120" s="173"/>
      <c r="Q120" s="174"/>
      <c r="R120" s="1407"/>
      <c r="S120" s="286">
        <f>P120+Q120+R120</f>
        <v>0</v>
      </c>
      <c r="T120" s="12" t="str">
        <f t="shared" si="17"/>
        <v/>
      </c>
      <c r="U120" s="13"/>
    </row>
    <row r="121" spans="1:21" ht="15.75">
      <c r="A121" s="61">
        <v>107</v>
      </c>
      <c r="I121" s="364">
        <v>5100</v>
      </c>
      <c r="J121" s="1841" t="s">
        <v>241</v>
      </c>
      <c r="K121" s="1842"/>
      <c r="L121" s="309">
        <f>M121+N121+O121</f>
        <v>0</v>
      </c>
      <c r="M121" s="1408"/>
      <c r="N121" s="1409"/>
      <c r="O121" s="1410"/>
      <c r="P121" s="1408"/>
      <c r="Q121" s="1409"/>
      <c r="R121" s="1410"/>
      <c r="S121" s="309">
        <f>P121+Q121+R121</f>
        <v>0</v>
      </c>
      <c r="T121" s="12" t="str">
        <f t="shared" si="17"/>
        <v/>
      </c>
      <c r="U121" s="13"/>
    </row>
    <row r="122" spans="1:21" ht="15.75">
      <c r="A122" s="61">
        <v>108</v>
      </c>
      <c r="I122" s="364">
        <v>5200</v>
      </c>
      <c r="J122" s="1841" t="s">
        <v>242</v>
      </c>
      <c r="K122" s="1842"/>
      <c r="L122" s="309">
        <f t="shared" ref="L122:S122" si="27">SUM(L123:L129)</f>
        <v>0</v>
      </c>
      <c r="M122" s="273">
        <f t="shared" si="27"/>
        <v>0</v>
      </c>
      <c r="N122" s="274">
        <f t="shared" si="27"/>
        <v>0</v>
      </c>
      <c r="O122" s="275">
        <f>SUM(O123:O129)</f>
        <v>0</v>
      </c>
      <c r="P122" s="273">
        <f t="shared" si="27"/>
        <v>0</v>
      </c>
      <c r="Q122" s="274">
        <f t="shared" si="27"/>
        <v>0</v>
      </c>
      <c r="R122" s="275">
        <f t="shared" si="27"/>
        <v>0</v>
      </c>
      <c r="S122" s="309">
        <f t="shared" si="27"/>
        <v>0</v>
      </c>
      <c r="T122" s="12" t="str">
        <f t="shared" si="17"/>
        <v/>
      </c>
      <c r="U122" s="13"/>
    </row>
    <row r="123" spans="1:21" ht="15.75">
      <c r="A123" s="61">
        <v>109</v>
      </c>
      <c r="I123" s="365"/>
      <c r="J123" s="366">
        <v>5201</v>
      </c>
      <c r="K123" s="367" t="s">
        <v>243</v>
      </c>
      <c r="L123" s="280">
        <f t="shared" ref="L123:L129" si="28">M123+N123+O123</f>
        <v>0</v>
      </c>
      <c r="M123" s="152"/>
      <c r="N123" s="153"/>
      <c r="O123" s="1404"/>
      <c r="P123" s="152"/>
      <c r="Q123" s="153"/>
      <c r="R123" s="1404"/>
      <c r="S123" s="280">
        <f t="shared" ref="S123:S129" si="29">P123+Q123+R123</f>
        <v>0</v>
      </c>
      <c r="T123" s="12" t="str">
        <f t="shared" si="17"/>
        <v/>
      </c>
      <c r="U123" s="13"/>
    </row>
    <row r="124" spans="1:21" ht="20.25" customHeight="1">
      <c r="A124" s="61">
        <v>110</v>
      </c>
      <c r="I124" s="365"/>
      <c r="J124" s="368">
        <v>5202</v>
      </c>
      <c r="K124" s="369" t="s">
        <v>244</v>
      </c>
      <c r="L124" s="294">
        <f t="shared" si="28"/>
        <v>0</v>
      </c>
      <c r="M124" s="158"/>
      <c r="N124" s="159"/>
      <c r="O124" s="1406"/>
      <c r="P124" s="158"/>
      <c r="Q124" s="159"/>
      <c r="R124" s="1406"/>
      <c r="S124" s="294">
        <f t="shared" si="29"/>
        <v>0</v>
      </c>
      <c r="T124" s="12" t="str">
        <f t="shared" si="17"/>
        <v/>
      </c>
      <c r="U124" s="13"/>
    </row>
    <row r="125" spans="1:21" ht="15.75">
      <c r="A125" s="61">
        <v>111</v>
      </c>
      <c r="I125" s="365"/>
      <c r="J125" s="368">
        <v>5203</v>
      </c>
      <c r="K125" s="369" t="s">
        <v>607</v>
      </c>
      <c r="L125" s="294">
        <f t="shared" si="28"/>
        <v>0</v>
      </c>
      <c r="M125" s="158"/>
      <c r="N125" s="159"/>
      <c r="O125" s="1406"/>
      <c r="P125" s="158"/>
      <c r="Q125" s="159"/>
      <c r="R125" s="1406"/>
      <c r="S125" s="294">
        <f t="shared" si="29"/>
        <v>0</v>
      </c>
      <c r="T125" s="12" t="str">
        <f t="shared" si="17"/>
        <v/>
      </c>
      <c r="U125" s="13"/>
    </row>
    <row r="126" spans="1:21" ht="15.75">
      <c r="A126" s="61">
        <v>112</v>
      </c>
      <c r="I126" s="365"/>
      <c r="J126" s="368">
        <v>5204</v>
      </c>
      <c r="K126" s="369" t="s">
        <v>608</v>
      </c>
      <c r="L126" s="294">
        <f t="shared" si="28"/>
        <v>0</v>
      </c>
      <c r="M126" s="158"/>
      <c r="N126" s="159"/>
      <c r="O126" s="1406"/>
      <c r="P126" s="158"/>
      <c r="Q126" s="159"/>
      <c r="R126" s="1406"/>
      <c r="S126" s="294">
        <f t="shared" si="29"/>
        <v>0</v>
      </c>
      <c r="T126" s="12" t="str">
        <f t="shared" si="17"/>
        <v/>
      </c>
      <c r="U126" s="13"/>
    </row>
    <row r="127" spans="1:21" ht="15.75">
      <c r="A127" s="61">
        <v>113</v>
      </c>
      <c r="I127" s="365"/>
      <c r="J127" s="368">
        <v>5205</v>
      </c>
      <c r="K127" s="369" t="s">
        <v>609</v>
      </c>
      <c r="L127" s="294">
        <f t="shared" si="28"/>
        <v>0</v>
      </c>
      <c r="M127" s="158"/>
      <c r="N127" s="159"/>
      <c r="O127" s="1406"/>
      <c r="P127" s="158"/>
      <c r="Q127" s="159"/>
      <c r="R127" s="1406"/>
      <c r="S127" s="294">
        <f t="shared" si="29"/>
        <v>0</v>
      </c>
      <c r="T127" s="12" t="str">
        <f t="shared" si="17"/>
        <v/>
      </c>
      <c r="U127" s="13"/>
    </row>
    <row r="128" spans="1:21" ht="31.5" customHeight="1">
      <c r="A128" s="61">
        <v>114</v>
      </c>
      <c r="I128" s="365"/>
      <c r="J128" s="368">
        <v>5206</v>
      </c>
      <c r="K128" s="369" t="s">
        <v>610</v>
      </c>
      <c r="L128" s="294">
        <f t="shared" si="28"/>
        <v>0</v>
      </c>
      <c r="M128" s="158"/>
      <c r="N128" s="159"/>
      <c r="O128" s="1406"/>
      <c r="P128" s="158"/>
      <c r="Q128" s="159"/>
      <c r="R128" s="1406"/>
      <c r="S128" s="294">
        <f t="shared" si="29"/>
        <v>0</v>
      </c>
      <c r="T128" s="12" t="str">
        <f t="shared" si="17"/>
        <v/>
      </c>
      <c r="U128" s="13"/>
    </row>
    <row r="129" spans="1:21" ht="15.75">
      <c r="A129" s="61">
        <v>115</v>
      </c>
      <c r="I129" s="365"/>
      <c r="J129" s="370">
        <v>5219</v>
      </c>
      <c r="K129" s="371" t="s">
        <v>611</v>
      </c>
      <c r="L129" s="286">
        <f t="shared" si="28"/>
        <v>0</v>
      </c>
      <c r="M129" s="173"/>
      <c r="N129" s="174"/>
      <c r="O129" s="1407"/>
      <c r="P129" s="173"/>
      <c r="Q129" s="174"/>
      <c r="R129" s="1407"/>
      <c r="S129" s="286">
        <f t="shared" si="29"/>
        <v>0</v>
      </c>
      <c r="T129" s="12" t="str">
        <f t="shared" si="17"/>
        <v/>
      </c>
      <c r="U129" s="13"/>
    </row>
    <row r="130" spans="1:21" ht="15.75">
      <c r="A130" s="61">
        <v>116</v>
      </c>
      <c r="I130" s="364">
        <v>5300</v>
      </c>
      <c r="J130" s="1841" t="s">
        <v>612</v>
      </c>
      <c r="K130" s="1842"/>
      <c r="L130" s="309">
        <f t="shared" ref="L130:S130" si="30">SUM(L131:L132)</f>
        <v>0</v>
      </c>
      <c r="M130" s="273">
        <f t="shared" si="30"/>
        <v>0</v>
      </c>
      <c r="N130" s="274">
        <f t="shared" si="30"/>
        <v>0</v>
      </c>
      <c r="O130" s="275">
        <f>SUM(O131:O132)</f>
        <v>0</v>
      </c>
      <c r="P130" s="273">
        <f t="shared" si="30"/>
        <v>0</v>
      </c>
      <c r="Q130" s="274">
        <f t="shared" si="30"/>
        <v>0</v>
      </c>
      <c r="R130" s="275">
        <f t="shared" si="30"/>
        <v>0</v>
      </c>
      <c r="S130" s="309">
        <f t="shared" si="30"/>
        <v>0</v>
      </c>
      <c r="T130" s="12" t="str">
        <f t="shared" si="17"/>
        <v/>
      </c>
      <c r="U130" s="13"/>
    </row>
    <row r="131" spans="1:21" ht="15.75">
      <c r="A131" s="61">
        <v>117</v>
      </c>
      <c r="I131" s="365"/>
      <c r="J131" s="366">
        <v>5301</v>
      </c>
      <c r="K131" s="367" t="s">
        <v>300</v>
      </c>
      <c r="L131" s="280">
        <f>M131+N131+O131</f>
        <v>0</v>
      </c>
      <c r="M131" s="152"/>
      <c r="N131" s="153"/>
      <c r="O131" s="1404"/>
      <c r="P131" s="152"/>
      <c r="Q131" s="153"/>
      <c r="R131" s="1404"/>
      <c r="S131" s="280">
        <f>P131+Q131+R131</f>
        <v>0</v>
      </c>
      <c r="T131" s="12" t="str">
        <f t="shared" si="17"/>
        <v/>
      </c>
      <c r="U131" s="13"/>
    </row>
    <row r="132" spans="1:21" ht="15.75">
      <c r="A132" s="61">
        <v>118</v>
      </c>
      <c r="I132" s="365"/>
      <c r="J132" s="370">
        <v>5309</v>
      </c>
      <c r="K132" s="371" t="s">
        <v>613</v>
      </c>
      <c r="L132" s="286">
        <f>M132+N132+O132</f>
        <v>0</v>
      </c>
      <c r="M132" s="173"/>
      <c r="N132" s="174"/>
      <c r="O132" s="1407"/>
      <c r="P132" s="173"/>
      <c r="Q132" s="174"/>
      <c r="R132" s="1407"/>
      <c r="S132" s="286">
        <f>P132+Q132+R132</f>
        <v>0</v>
      </c>
      <c r="T132" s="12" t="str">
        <f t="shared" si="17"/>
        <v/>
      </c>
      <c r="U132" s="13"/>
    </row>
    <row r="133" spans="1:21" ht="15.75">
      <c r="A133" s="61">
        <v>119</v>
      </c>
      <c r="I133" s="364">
        <v>5400</v>
      </c>
      <c r="J133" s="1841" t="s">
        <v>670</v>
      </c>
      <c r="K133" s="1842"/>
      <c r="L133" s="309">
        <f>M133+N133+O133</f>
        <v>0</v>
      </c>
      <c r="M133" s="1408"/>
      <c r="N133" s="1409"/>
      <c r="O133" s="1410"/>
      <c r="P133" s="1408"/>
      <c r="Q133" s="1409"/>
      <c r="R133" s="1410"/>
      <c r="S133" s="309">
        <f>P133+Q133+R133</f>
        <v>0</v>
      </c>
      <c r="T133" s="12" t="str">
        <f t="shared" si="17"/>
        <v/>
      </c>
      <c r="U133" s="13"/>
    </row>
    <row r="134" spans="1:21" ht="15.75">
      <c r="A134" s="61">
        <v>120</v>
      </c>
      <c r="I134" s="271">
        <v>5500</v>
      </c>
      <c r="J134" s="1837" t="s">
        <v>671</v>
      </c>
      <c r="K134" s="1838"/>
      <c r="L134" s="309">
        <f t="shared" ref="L134:S134" si="31">SUM(L135:L138)</f>
        <v>0</v>
      </c>
      <c r="M134" s="273">
        <f t="shared" si="31"/>
        <v>0</v>
      </c>
      <c r="N134" s="274">
        <f t="shared" si="31"/>
        <v>0</v>
      </c>
      <c r="O134" s="275">
        <f>SUM(O135:O138)</f>
        <v>0</v>
      </c>
      <c r="P134" s="273">
        <f t="shared" si="31"/>
        <v>0</v>
      </c>
      <c r="Q134" s="274">
        <f t="shared" si="31"/>
        <v>0</v>
      </c>
      <c r="R134" s="275">
        <f t="shared" si="31"/>
        <v>0</v>
      </c>
      <c r="S134" s="309">
        <f t="shared" si="31"/>
        <v>0</v>
      </c>
      <c r="T134" s="12" t="str">
        <f t="shared" si="17"/>
        <v/>
      </c>
      <c r="U134" s="13"/>
    </row>
    <row r="135" spans="1:21" ht="15.75">
      <c r="A135" s="61">
        <v>121</v>
      </c>
      <c r="I135" s="361"/>
      <c r="J135" s="278">
        <v>5501</v>
      </c>
      <c r="K135" s="310" t="s">
        <v>672</v>
      </c>
      <c r="L135" s="280">
        <f>M135+N135+O135</f>
        <v>0</v>
      </c>
      <c r="M135" s="152"/>
      <c r="N135" s="153"/>
      <c r="O135" s="1404"/>
      <c r="P135" s="152"/>
      <c r="Q135" s="153"/>
      <c r="R135" s="1404"/>
      <c r="S135" s="280">
        <f>P135+Q135+R135</f>
        <v>0</v>
      </c>
      <c r="T135" s="12" t="str">
        <f t="shared" si="17"/>
        <v/>
      </c>
      <c r="U135" s="13"/>
    </row>
    <row r="136" spans="1:21" ht="18.75" customHeight="1">
      <c r="A136" s="61">
        <v>122</v>
      </c>
      <c r="I136" s="361"/>
      <c r="J136" s="292">
        <v>5502</v>
      </c>
      <c r="K136" s="293" t="s">
        <v>673</v>
      </c>
      <c r="L136" s="294">
        <f>M136+N136+O136</f>
        <v>0</v>
      </c>
      <c r="M136" s="158"/>
      <c r="N136" s="159"/>
      <c r="O136" s="1406"/>
      <c r="P136" s="158"/>
      <c r="Q136" s="159"/>
      <c r="R136" s="1406"/>
      <c r="S136" s="294">
        <f>P136+Q136+R136</f>
        <v>0</v>
      </c>
      <c r="T136" s="12" t="str">
        <f t="shared" si="17"/>
        <v/>
      </c>
      <c r="U136" s="13"/>
    </row>
    <row r="137" spans="1:21" ht="20.25" customHeight="1">
      <c r="A137" s="61">
        <v>123</v>
      </c>
      <c r="I137" s="361"/>
      <c r="J137" s="292">
        <v>5503</v>
      </c>
      <c r="K137" s="362" t="s">
        <v>674</v>
      </c>
      <c r="L137" s="294">
        <f>M137+N137+O137</f>
        <v>0</v>
      </c>
      <c r="M137" s="158"/>
      <c r="N137" s="159"/>
      <c r="O137" s="1406"/>
      <c r="P137" s="158"/>
      <c r="Q137" s="159"/>
      <c r="R137" s="1406"/>
      <c r="S137" s="294">
        <f>P137+Q137+R137</f>
        <v>0</v>
      </c>
      <c r="T137" s="12" t="str">
        <f t="shared" si="17"/>
        <v/>
      </c>
      <c r="U137" s="13"/>
    </row>
    <row r="138" spans="1:21" ht="18.75" customHeight="1">
      <c r="A138" s="61">
        <v>124</v>
      </c>
      <c r="I138" s="361"/>
      <c r="J138" s="284">
        <v>5504</v>
      </c>
      <c r="K138" s="338" t="s">
        <v>675</v>
      </c>
      <c r="L138" s="286">
        <f>M138+N138+O138</f>
        <v>0</v>
      </c>
      <c r="M138" s="173"/>
      <c r="N138" s="174"/>
      <c r="O138" s="1407"/>
      <c r="P138" s="173"/>
      <c r="Q138" s="174"/>
      <c r="R138" s="1407"/>
      <c r="S138" s="286">
        <f>P138+Q138+R138</f>
        <v>0</v>
      </c>
      <c r="T138" s="12" t="str">
        <f t="shared" si="17"/>
        <v/>
      </c>
      <c r="U138" s="13"/>
    </row>
    <row r="139" spans="1:21" ht="15.75">
      <c r="A139" s="61">
        <v>125</v>
      </c>
      <c r="I139" s="364">
        <v>5700</v>
      </c>
      <c r="J139" s="1843" t="s">
        <v>881</v>
      </c>
      <c r="K139" s="1844"/>
      <c r="L139" s="309">
        <f>SUM(L140:L142)</f>
        <v>0</v>
      </c>
      <c r="M139" s="1456">
        <v>0</v>
      </c>
      <c r="N139" s="1456">
        <v>0</v>
      </c>
      <c r="O139" s="1456">
        <v>0</v>
      </c>
      <c r="P139" s="1456">
        <v>0</v>
      </c>
      <c r="Q139" s="1456">
        <v>0</v>
      </c>
      <c r="R139" s="1456">
        <v>0</v>
      </c>
      <c r="S139" s="309">
        <f>SUM(S140:S142)</f>
        <v>0</v>
      </c>
      <c r="T139" s="12" t="str">
        <f t="shared" si="17"/>
        <v/>
      </c>
      <c r="U139" s="13"/>
    </row>
    <row r="140" spans="1:21" ht="15.75">
      <c r="A140" s="61">
        <v>126</v>
      </c>
      <c r="I140" s="365"/>
      <c r="J140" s="366">
        <v>5701</v>
      </c>
      <c r="K140" s="367" t="s">
        <v>676</v>
      </c>
      <c r="L140" s="280">
        <f>M140+N140+O140</f>
        <v>0</v>
      </c>
      <c r="M140" s="1457">
        <v>0</v>
      </c>
      <c r="N140" s="1457">
        <v>0</v>
      </c>
      <c r="O140" s="1458">
        <v>0</v>
      </c>
      <c r="P140" s="1604">
        <v>0</v>
      </c>
      <c r="Q140" s="1457">
        <v>0</v>
      </c>
      <c r="R140" s="1457">
        <v>0</v>
      </c>
      <c r="S140" s="280">
        <f>P140+Q140+R140</f>
        <v>0</v>
      </c>
      <c r="T140" s="12" t="str">
        <f t="shared" si="17"/>
        <v/>
      </c>
      <c r="U140" s="13"/>
    </row>
    <row r="141" spans="1:21" ht="15.75">
      <c r="A141" s="61">
        <v>127</v>
      </c>
      <c r="I141" s="365"/>
      <c r="J141" s="372">
        <v>5702</v>
      </c>
      <c r="K141" s="373" t="s">
        <v>677</v>
      </c>
      <c r="L141" s="313">
        <f>M141+N141+O141</f>
        <v>0</v>
      </c>
      <c r="M141" s="1457">
        <v>0</v>
      </c>
      <c r="N141" s="1457">
        <v>0</v>
      </c>
      <c r="O141" s="1458">
        <v>0</v>
      </c>
      <c r="P141" s="1604">
        <v>0</v>
      </c>
      <c r="Q141" s="1457">
        <v>0</v>
      </c>
      <c r="R141" s="1457">
        <v>0</v>
      </c>
      <c r="S141" s="313">
        <f>P141+Q141+R141</f>
        <v>0</v>
      </c>
      <c r="T141" s="12" t="str">
        <f t="shared" si="17"/>
        <v/>
      </c>
      <c r="U141" s="13"/>
    </row>
    <row r="142" spans="1:21" ht="15.75" customHeight="1">
      <c r="A142" s="61">
        <v>128</v>
      </c>
      <c r="I142" s="291"/>
      <c r="J142" s="374">
        <v>4071</v>
      </c>
      <c r="K142" s="375" t="s">
        <v>678</v>
      </c>
      <c r="L142" s="376">
        <f>M142+N142+O142</f>
        <v>0</v>
      </c>
      <c r="M142" s="1457">
        <v>0</v>
      </c>
      <c r="N142" s="1457">
        <v>0</v>
      </c>
      <c r="O142" s="1458">
        <v>0</v>
      </c>
      <c r="P142" s="1604">
        <v>0</v>
      </c>
      <c r="Q142" s="1457">
        <v>0</v>
      </c>
      <c r="R142" s="1457">
        <v>0</v>
      </c>
      <c r="S142" s="376">
        <f>P142+Q142+R142</f>
        <v>0</v>
      </c>
      <c r="T142" s="12" t="str">
        <f t="shared" si="17"/>
        <v/>
      </c>
      <c r="U142" s="13"/>
    </row>
    <row r="143" spans="1:21" ht="15.75" customHeight="1">
      <c r="A143" s="61">
        <v>129</v>
      </c>
      <c r="I143" s="570"/>
      <c r="J143" s="1839" t="s">
        <v>679</v>
      </c>
      <c r="K143" s="1840"/>
      <c r="L143" s="1424"/>
      <c r="M143" s="1424"/>
      <c r="N143" s="1424"/>
      <c r="O143" s="1424"/>
      <c r="P143" s="1424"/>
      <c r="Q143" s="1424"/>
      <c r="R143" s="1424"/>
      <c r="S143" s="1425"/>
      <c r="T143" s="12" t="str">
        <f t="shared" si="17"/>
        <v/>
      </c>
      <c r="U143" s="13"/>
    </row>
    <row r="144" spans="1:21" ht="15.75" customHeight="1">
      <c r="A144" s="61">
        <v>130</v>
      </c>
      <c r="I144" s="380">
        <v>98</v>
      </c>
      <c r="J144" s="1839" t="s">
        <v>679</v>
      </c>
      <c r="K144" s="1840"/>
      <c r="L144" s="381">
        <f>M144+N144+O144</f>
        <v>0</v>
      </c>
      <c r="M144" s="1415"/>
      <c r="N144" s="1416"/>
      <c r="O144" s="1417"/>
      <c r="P144" s="1446">
        <v>0</v>
      </c>
      <c r="Q144" s="1447">
        <v>0</v>
      </c>
      <c r="R144" s="1448">
        <v>0</v>
      </c>
      <c r="S144" s="381">
        <f>P144+Q144+R144</f>
        <v>0</v>
      </c>
      <c r="T144" s="12" t="str">
        <f t="shared" si="17"/>
        <v/>
      </c>
      <c r="U144" s="13"/>
    </row>
    <row r="145" spans="1:21" ht="15.75">
      <c r="A145" s="61">
        <v>131</v>
      </c>
      <c r="I145" s="1419"/>
      <c r="J145" s="1420"/>
      <c r="K145" s="1421"/>
      <c r="L145" s="268"/>
      <c r="M145" s="268"/>
      <c r="N145" s="268"/>
      <c r="O145" s="268"/>
      <c r="P145" s="268"/>
      <c r="Q145" s="268"/>
      <c r="R145" s="268"/>
      <c r="S145" s="269"/>
      <c r="T145" s="12" t="str">
        <f t="shared" si="17"/>
        <v/>
      </c>
      <c r="U145" s="73" t="str">
        <f>LEFT(J27,1)</f>
        <v>0</v>
      </c>
    </row>
    <row r="146" spans="1:21" ht="15.75">
      <c r="A146" s="61">
        <v>132</v>
      </c>
      <c r="I146" s="1422"/>
      <c r="J146" s="111"/>
      <c r="K146" s="1423"/>
      <c r="L146" s="218"/>
      <c r="M146" s="218"/>
      <c r="N146" s="218"/>
      <c r="O146" s="218"/>
      <c r="P146" s="218"/>
      <c r="Q146" s="218"/>
      <c r="R146" s="218"/>
      <c r="S146" s="388"/>
      <c r="T146" s="7" t="str">
        <f t="shared" si="17"/>
        <v/>
      </c>
      <c r="U146" s="8"/>
    </row>
    <row r="147" spans="1:21" ht="15.75">
      <c r="A147" s="61">
        <v>169</v>
      </c>
      <c r="I147" s="1422"/>
      <c r="J147" s="111"/>
      <c r="K147" s="1423"/>
      <c r="L147" s="218"/>
      <c r="M147" s="218"/>
      <c r="N147" s="218"/>
      <c r="O147" s="218"/>
      <c r="P147" s="218"/>
      <c r="Q147" s="218"/>
      <c r="R147" s="218"/>
      <c r="S147" s="388"/>
      <c r="T147" s="7" t="str">
        <f t="shared" si="17"/>
        <v/>
      </c>
      <c r="U147" s="8"/>
    </row>
    <row r="148" spans="1:21" ht="19.5" thickBot="1">
      <c r="I148" s="1449"/>
      <c r="J148" s="392" t="s">
        <v>725</v>
      </c>
      <c r="K148" s="1418">
        <f>+I148</f>
        <v>0</v>
      </c>
      <c r="L148" s="394">
        <f t="shared" ref="L148:S148" si="32">SUM(L30,L33,L39,L47,L48,L66,L70,L76,L79,L80,L81,L82,L86,L95,L101,L102,L103,L104,L111,L115,L116,L117,L118,L121,L122,L130,L133,L134,L139)+L144</f>
        <v>0</v>
      </c>
      <c r="M148" s="395">
        <f t="shared" si="32"/>
        <v>0</v>
      </c>
      <c r="N148" s="396">
        <f t="shared" si="32"/>
        <v>0</v>
      </c>
      <c r="O148" s="397">
        <f t="shared" si="32"/>
        <v>0</v>
      </c>
      <c r="P148" s="395">
        <f t="shared" si="32"/>
        <v>0</v>
      </c>
      <c r="Q148" s="396">
        <f t="shared" si="32"/>
        <v>0</v>
      </c>
      <c r="R148" s="397">
        <f t="shared" si="32"/>
        <v>0</v>
      </c>
      <c r="S148" s="394">
        <f t="shared" si="32"/>
        <v>0</v>
      </c>
      <c r="T148" s="1650" t="str">
        <f t="shared" si="17"/>
        <v/>
      </c>
    </row>
    <row r="149" spans="1:21" ht="19.5" thickTop="1">
      <c r="I149" s="79" t="s">
        <v>119</v>
      </c>
      <c r="J149" s="1"/>
      <c r="K149" s="3"/>
      <c r="L149" s="2"/>
      <c r="M149" s="2"/>
      <c r="N149" s="2"/>
      <c r="O149" s="2"/>
      <c r="P149" s="2"/>
      <c r="Q149" s="2"/>
      <c r="R149" s="2"/>
      <c r="S149" s="6"/>
      <c r="T149" s="1650" t="str">
        <f>(IF($E148&lt;&gt;0,$M$2,IF($L148&lt;&gt;0,$M$2,"")))</f>
        <v/>
      </c>
    </row>
    <row r="150" spans="1:21" ht="18.75">
      <c r="I150" s="1354"/>
      <c r="J150" s="1354"/>
      <c r="K150" s="1355"/>
      <c r="L150" s="1354"/>
      <c r="M150" s="1354"/>
      <c r="N150" s="1354"/>
      <c r="O150" s="1354"/>
      <c r="P150" s="1354"/>
      <c r="Q150" s="1354"/>
      <c r="R150" s="1354"/>
      <c r="S150" s="1356"/>
      <c r="T150" s="1650" t="str">
        <f>(IF($E148&lt;&gt;0,$M$2,IF($L148&lt;&gt;0,$M$2,"")))</f>
        <v/>
      </c>
    </row>
    <row r="151" spans="1:21" ht="18.75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(IF(L148&lt;&gt;0,$G$2,IF(S148&lt;&gt;0,$G$2,"")))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(IF(L148&lt;&gt;0,$G$2,IF(S148&lt;&gt;0,$G$2,"")))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(IF(L148&lt;&gt;0,$G$2,IF(S148&lt;&gt;0,$G$2,"")))</f>
        <v/>
      </c>
    </row>
    <row r="154" spans="1:21" ht="18.75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(IF(L148&lt;&gt;0,$G$2,IF(S148&lt;&gt;0,$G$2,"")))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77"/>
    </row>
    <row r="228" spans="9:19"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77"/>
    </row>
    <row r="229" spans="9:19"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77"/>
    </row>
    <row r="230" spans="9:19">
      <c r="K230" s="65"/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264" spans="19:19">
      <c r="S264" s="77"/>
    </row>
    <row r="265" spans="19:19">
      <c r="S265" s="77"/>
    </row>
    <row r="266" spans="19:19">
      <c r="S266" s="77"/>
    </row>
    <row r="1115" spans="4:4"/>
    <row r="1119" spans="4:4"/>
    <row r="1120" spans="4:4"/>
    <row r="1148" spans="4:4"/>
    <row r="1198" spans="3:4"/>
    <row r="1199" spans="3:4"/>
    <row r="1200" spans="3:4"/>
  </sheetData>
  <sheetProtection password="81B0" sheet="1" objects="1" scenarios="1"/>
  <mergeCells count="35">
    <mergeCell ref="I14:K14"/>
    <mergeCell ref="I16:K16"/>
    <mergeCell ref="I19:K19"/>
    <mergeCell ref="L23:O23"/>
    <mergeCell ref="P23:S23"/>
    <mergeCell ref="J81:K81"/>
    <mergeCell ref="J30:K30"/>
    <mergeCell ref="J33:K33"/>
    <mergeCell ref="J39:K39"/>
    <mergeCell ref="J47:K47"/>
    <mergeCell ref="J48:K48"/>
    <mergeCell ref="J82:K82"/>
    <mergeCell ref="J86:K86"/>
    <mergeCell ref="J101:K101"/>
    <mergeCell ref="J102:K102"/>
    <mergeCell ref="J103:K103"/>
    <mergeCell ref="J66:K66"/>
    <mergeCell ref="J70:K70"/>
    <mergeCell ref="J76:K76"/>
    <mergeCell ref="J79:K79"/>
    <mergeCell ref="J80:K80"/>
    <mergeCell ref="J104:K104"/>
    <mergeCell ref="J111:K111"/>
    <mergeCell ref="J115:K115"/>
    <mergeCell ref="J116:K116"/>
    <mergeCell ref="J117:K117"/>
    <mergeCell ref="J118:K118"/>
    <mergeCell ref="J144:K144"/>
    <mergeCell ref="J121:K121"/>
    <mergeCell ref="J122:K122"/>
    <mergeCell ref="J130:K130"/>
    <mergeCell ref="J133:K133"/>
    <mergeCell ref="J134:K134"/>
    <mergeCell ref="J139:K139"/>
    <mergeCell ref="J143:K143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3" priority="21" stopIfTrue="1" operator="equal">
      <formula>97</formula>
    </cfRule>
    <cfRule type="cellIs" dxfId="2" priority="22" stopIfTrue="1" operator="equal">
      <formula>33</formula>
    </cfRule>
  </conditionalFormatting>
  <conditionalFormatting sqref="M21">
    <cfRule type="cellIs" dxfId="10" priority="13" stopIfTrue="1" operator="equal">
      <formula>"ЧУЖДИ СРЕДСТВА"</formula>
    </cfRule>
    <cfRule type="cellIs" dxfId="9" priority="14" stopIfTrue="1" operator="equal">
      <formula>"СЕС - ДМП"</formula>
    </cfRule>
    <cfRule type="cellIs" dxfId="8" priority="15" stopIfTrue="1" operator="equal">
      <formula>"СЕС - РА"</formula>
    </cfRule>
    <cfRule type="cellIs" dxfId="1" priority="16" stopIfTrue="1" operator="equal">
      <formula>"СЕС - ДЕС"</formula>
    </cfRule>
    <cfRule type="cellIs" dxfId="0" priority="17" stopIfTrue="1" operator="equal">
      <formula>"СЕС - КСФ"</formula>
    </cfRule>
  </conditionalFormatting>
  <conditionalFormatting sqref="K28">
    <cfRule type="cellIs" dxfId="7" priority="6" stopIfTrue="1" operator="notEqual">
      <formula>"ИЗБЕРЕТЕ ДЕЙНОСТ"</formula>
    </cfRule>
  </conditionalFormatting>
  <conditionalFormatting sqref="K148">
    <cfRule type="cellIs" dxfId="6" priority="4" stopIfTrue="1" operator="equal">
      <formula>0</formula>
    </cfRule>
  </conditionalFormatting>
  <conditionalFormatting sqref="J28">
    <cfRule type="cellIs" dxfId="5" priority="3" stopIfTrue="1" operator="notEqual">
      <formula>0</formula>
    </cfRule>
  </conditionalFormatting>
  <conditionalFormatting sqref="J26">
    <cfRule type="cellIs" dxfId="4" priority="1" stopIfTrue="1" operator="notEqual">
      <formula>0</formula>
    </cfRule>
  </conditionalFormatting>
  <dataValidations count="7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67:R69 M49:R65 M31:R32 M92:R94 M40:R47 M131:R133 M123:R129 M119:R121 M112:R117 M105:R110 M144:R144 M71:R74 M87:R90 M96:R103 M135:R142 M77:R81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_x000a_" sqref="K26">
      <formula1>OP_LIST</formula1>
    </dataValidation>
    <dataValidation type="whole" operator="lessThanOrEqual" allowBlank="1" showInputMessage="1" showErrorMessage="1" error="Въвежда се цяло отрицателно число!" sqref="M75:R75 M91:R91">
      <formula1>0</formula1>
    </dataValidation>
    <dataValidation allowBlank="1" showInputMessage="1" showErrorMessage="1" sqref="L30:L148"/>
    <dataValidation type="whole" operator="lessThan" allowBlank="1" showInputMessage="1" showErrorMessage="1" error="Въвежда се цяло число!" sqref="M83:R84">
      <formula1>999999999999999000</formula1>
    </dataValidation>
    <dataValidation type="whole" operator="lessThanOrEqual" allowBlank="1" showInputMessage="1" showErrorMessage="1" error="Въвежда се цяло отрицателно число!" sqref="M85:R85">
      <formula1>0</formula1>
    </dataValidation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6</vt:i4>
      </vt:variant>
      <vt:variant>
        <vt:lpstr>Наименувани диапазони</vt:lpstr>
      </vt:variant>
      <vt:variant>
        <vt:i4>8</vt:i4>
      </vt:variant>
    </vt:vector>
  </HeadingPairs>
  <TitlesOfParts>
    <vt:vector size="14" baseType="lpstr">
      <vt:lpstr>Cash-Flow-DATA</vt:lpstr>
      <vt:lpstr>OTCHET-agregirani pokazateli</vt:lpstr>
      <vt:lpstr>OTCHET</vt:lpstr>
      <vt:lpstr>NALICHNOST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User</cp:lastModifiedBy>
  <cp:lastPrinted>2019-01-10T13:58:54Z</cp:lastPrinted>
  <dcterms:created xsi:type="dcterms:W3CDTF">1997-12-10T11:54:07Z</dcterms:created>
  <dcterms:modified xsi:type="dcterms:W3CDTF">2026-08-02T18:21:34Z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